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\\pm.es.gov.br.local\fs\EMG\EMG4\23+1 - Plano de Contratações Anual - PCA\2026\4. PCA para PUBLICAÇÃO\"/>
    </mc:Choice>
  </mc:AlternateContent>
  <xr:revisionPtr revIDLastSave="0" documentId="13_ncr:1_{8C4B01E9-88D1-4637-90FC-A77BBB710B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OA 2026" sheetId="22" r:id="rId1"/>
    <sheet name="Planilha2" sheetId="32" state="hidden" r:id="rId2"/>
    <sheet name="Planilha1" sheetId="20" state="hidden" r:id="rId3"/>
  </sheets>
  <calcPr calcId="191029"/>
  <pivotCaches>
    <pivotCache cacheId="6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0" i="22" l="1"/>
  <c r="F163" i="22"/>
  <c r="F150" i="22"/>
  <c r="F113" i="22"/>
  <c r="F111" i="22"/>
  <c r="F112" i="22"/>
  <c r="D77" i="22"/>
  <c r="F102" i="22"/>
  <c r="E102" i="22" s="1"/>
  <c r="F15" i="22"/>
  <c r="F97" i="22"/>
  <c r="E97" i="22" s="1"/>
  <c r="F170" i="22"/>
  <c r="F174" i="22"/>
  <c r="F173" i="22"/>
  <c r="F185" i="22"/>
  <c r="F167" i="22" l="1"/>
  <c r="F83" i="22"/>
  <c r="F82" i="22"/>
  <c r="F123" i="22" l="1"/>
  <c r="F121" i="22"/>
  <c r="F176" i="22"/>
  <c r="F181" i="22"/>
  <c r="F142" i="22"/>
  <c r="F24" i="22"/>
  <c r="F27" i="22"/>
  <c r="F36" i="22"/>
  <c r="F37" i="22"/>
  <c r="F22" i="22"/>
  <c r="F45" i="22"/>
  <c r="F34" i="22"/>
  <c r="F40" i="22"/>
  <c r="F44" i="22"/>
  <c r="F29" i="22"/>
  <c r="F25" i="22"/>
  <c r="F35" i="22"/>
  <c r="F23" i="22"/>
  <c r="F41" i="22"/>
  <c r="F48" i="22"/>
  <c r="F32" i="22"/>
  <c r="F39" i="22"/>
  <c r="F30" i="22"/>
  <c r="F46" i="22"/>
  <c r="F38" i="22"/>
  <c r="F43" i="22"/>
  <c r="F42" i="22"/>
  <c r="F33" i="22"/>
  <c r="F20" i="22"/>
  <c r="F21" i="22"/>
  <c r="F28" i="22"/>
  <c r="F26" i="22"/>
  <c r="F95" i="22"/>
  <c r="F105" i="22"/>
  <c r="F149" i="22"/>
  <c r="F47" i="22"/>
  <c r="E101" i="22"/>
  <c r="F96" i="22"/>
  <c r="F144" i="22" l="1"/>
  <c r="F108" i="22"/>
  <c r="F165" i="22"/>
  <c r="F169" i="22"/>
  <c r="F85" i="22"/>
  <c r="F117" i="22"/>
  <c r="F73" i="22"/>
  <c r="F49" i="22"/>
  <c r="F63" i="22"/>
  <c r="F66" i="22"/>
  <c r="F60" i="22"/>
  <c r="F51" i="22"/>
  <c r="F55" i="22"/>
  <c r="F70" i="22"/>
  <c r="F71" i="22"/>
  <c r="F75" i="22"/>
  <c r="F69" i="22"/>
  <c r="F52" i="22"/>
  <c r="F58" i="22"/>
  <c r="F50" i="22"/>
  <c r="F54" i="22"/>
  <c r="F64" i="22"/>
  <c r="F72" i="22"/>
  <c r="F67" i="22"/>
  <c r="F68" i="22"/>
  <c r="F61" i="22"/>
  <c r="F62" i="22"/>
  <c r="F56" i="22"/>
  <c r="F57" i="22"/>
  <c r="F65" i="22"/>
  <c r="F74" i="22"/>
  <c r="F53" i="22"/>
  <c r="F114" i="22"/>
  <c r="F100" i="22"/>
  <c r="F177" i="22"/>
  <c r="F175" i="22"/>
  <c r="F129" i="22"/>
  <c r="F128" i="22"/>
  <c r="F130" i="22"/>
  <c r="F151" i="22" l="1"/>
  <c r="F143" i="22"/>
  <c r="F110" i="22"/>
  <c r="F115" i="22"/>
  <c r="F116" i="22"/>
  <c r="F156" i="22"/>
  <c r="F106" i="22" l="1"/>
  <c r="F103" i="22"/>
  <c r="F147" i="22"/>
  <c r="F89" i="22"/>
  <c r="M2" i="22"/>
  <c r="M1" i="22"/>
  <c r="F18" i="22" l="1"/>
  <c r="F5" i="22"/>
  <c r="F17" i="22"/>
  <c r="F13" i="22"/>
  <c r="F14" i="22"/>
  <c r="F16" i="22"/>
  <c r="F12" i="22"/>
  <c r="F19" i="22"/>
  <c r="F76" i="22"/>
  <c r="F148" i="22"/>
  <c r="F78" i="22"/>
  <c r="F79" i="22"/>
  <c r="F80" i="22"/>
  <c r="F81" i="22"/>
  <c r="F84" i="22"/>
  <c r="F87" i="22"/>
  <c r="F7" i="22"/>
  <c r="F6" i="22"/>
  <c r="F88" i="22"/>
  <c r="F86" i="22"/>
  <c r="F91" i="22"/>
  <c r="F90" i="22"/>
  <c r="F93" i="22"/>
  <c r="F92" i="22"/>
  <c r="F59" i="22"/>
  <c r="F94" i="22"/>
  <c r="F101" i="22"/>
  <c r="F99" i="22"/>
  <c r="F98" i="22"/>
  <c r="F109" i="22"/>
  <c r="F104" i="22"/>
  <c r="F118" i="22"/>
  <c r="F125" i="22"/>
  <c r="F107" i="22"/>
  <c r="F126" i="22"/>
  <c r="F120" i="22"/>
  <c r="F122" i="22"/>
  <c r="F124" i="22"/>
  <c r="F127" i="22"/>
  <c r="F136" i="22"/>
  <c r="F133" i="22"/>
  <c r="F137" i="22"/>
  <c r="F139" i="22"/>
  <c r="F138" i="22"/>
  <c r="F132" i="22"/>
  <c r="F141" i="22"/>
  <c r="F140" i="22"/>
  <c r="F146" i="22"/>
  <c r="F152" i="22"/>
  <c r="F158" i="22"/>
  <c r="F162" i="22"/>
  <c r="F157" i="22"/>
  <c r="F155" i="22"/>
  <c r="F164" i="22"/>
  <c r="F154" i="22"/>
  <c r="F161" i="22"/>
  <c r="F168" i="22"/>
  <c r="F166" i="22"/>
  <c r="F159" i="22"/>
  <c r="F153" i="22"/>
  <c r="F180" i="22"/>
  <c r="F179" i="22"/>
  <c r="F171" i="22"/>
  <c r="F184" i="22"/>
  <c r="F183" i="22"/>
  <c r="F172" i="22"/>
  <c r="F182" i="22"/>
  <c r="F178" i="22"/>
  <c r="F186" i="22"/>
</calcChain>
</file>

<file path=xl/sharedStrings.xml><?xml version="1.0" encoding="utf-8"?>
<sst xmlns="http://schemas.openxmlformats.org/spreadsheetml/2006/main" count="1674" uniqueCount="333">
  <si>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</si>
  <si>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</si>
  <si>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</si>
  <si>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</si>
  <si>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</si>
  <si>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</si>
  <si>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</si>
  <si>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</si>
  <si>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</si>
  <si>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</si>
  <si>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</si>
  <si>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</si>
  <si>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</si>
  <si>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</si>
  <si>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</si>
  <si>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</si>
  <si>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</si>
  <si>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</si>
  <si>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</si>
  <si>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</si>
  <si>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</si>
  <si>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</si>
  <si>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</si>
  <si>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</si>
  <si>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</si>
  <si>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</si>
  <si>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</si>
  <si>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</si>
  <si>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</si>
  <si>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</si>
  <si>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</si>
  <si>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</si>
  <si>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</si>
  <si>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</si>
  <si>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Seguro Predial da 3ª Cia do 7º BPM</t>
  </si>
  <si>
    <t>Locação de imóvel para abrigar a Sede do 2º CPOR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</si>
  <si>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</si>
  <si>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</si>
  <si>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</si>
  <si>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das novas salas de aula da APM</t>
  </si>
  <si>
    <t>Construção da sede da Cia Ind de Santa Maria de Jetibá</t>
  </si>
  <si>
    <t>Baterias para Aeronaves Não Tripuladas (drones)</t>
  </si>
  <si>
    <t>Serviço de manutenção preventiva e corretiva para os drones da PMES</t>
  </si>
  <si>
    <t>CPOE</t>
  </si>
  <si>
    <t>Manutenção do Sistema de Radiocomunicação e Transceptores</t>
  </si>
  <si>
    <t>Prestação de Serviços de Telefonia Fixa</t>
  </si>
  <si>
    <t xml:space="preserve">Prestação de Serviços de Telefonia Móvel </t>
  </si>
  <si>
    <t>Multifuncionais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</si>
  <si>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</si>
  <si>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</si>
  <si>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</si>
  <si>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</si>
  <si>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</si>
  <si>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</si>
  <si>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</si>
  <si>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</si>
  <si>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</si>
  <si>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</si>
  <si>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</si>
  <si>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e Segurança - Cinto de Guarnição Completo</t>
  </si>
  <si>
    <t>Optrônicos e Dispositivos Táticos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</si>
  <si>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</si>
  <si>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</si>
  <si>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</si>
  <si>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</si>
  <si>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</si>
  <si>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</si>
  <si>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</si>
  <si>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</si>
  <si>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</si>
  <si>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</si>
  <si>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</si>
  <si>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</si>
  <si>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</si>
  <si>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</si>
  <si>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</si>
  <si>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</si>
  <si>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</si>
  <si>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</si>
  <si>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</si>
  <si>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</si>
  <si>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</si>
  <si>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</si>
  <si>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</si>
  <si>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</si>
  <si>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</si>
  <si>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</si>
  <si>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</si>
  <si>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</si>
  <si>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</si>
  <si>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</si>
  <si>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</si>
  <si>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</si>
  <si>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</si>
  <si>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</si>
  <si>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</si>
  <si>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</si>
  <si>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</si>
  <si>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Concurso público (CFO)</t>
  </si>
  <si>
    <t>Concursos público (CFSd)</t>
  </si>
  <si>
    <t>Concurso público (CHS)</t>
  </si>
  <si>
    <t>CAIXA (TRONCO) DE CONTENÇÃO PARA EQUINOS</t>
  </si>
  <si>
    <t>Munições de Elastômero (impacto controlado)</t>
  </si>
  <si>
    <t>Munições Químicas (Granadas)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</si>
  <si>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</si>
  <si>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</si>
  <si>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</si>
  <si>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</si>
  <si>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</si>
  <si>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</si>
  <si>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Materiais e Equipamentos para Adestramento e Operações com Cães</t>
  </si>
  <si>
    <t>MATERIAIS PEDAGÓGICOS PARA A EQUOTERAPIA</t>
  </si>
  <si>
    <t>Ração para os Semoventes Caninos da PMES</t>
  </si>
  <si>
    <t xml:space="preserve">Radiocomunicadores </t>
  </si>
  <si>
    <t>SELAS PARA AS ATIVIDADES DE POLICIAMENTO MONTADO REALIZADAS PELO RPMONT</t>
  </si>
  <si>
    <t>Capacete de policiamento ostensivo montado</t>
  </si>
  <si>
    <t>Ração e sal mineral para equinos</t>
  </si>
  <si>
    <t>Bota de equitação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</si>
  <si>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</si>
  <si>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</si>
  <si>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</si>
  <si>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</si>
  <si>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</si>
  <si>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</si>
  <si>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</si>
  <si>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</si>
  <si>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</si>
  <si>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</si>
  <si>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</si>
  <si>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</si>
  <si>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</si>
  <si>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</si>
  <si>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</si>
  <si>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</si>
  <si>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</si>
  <si>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</si>
  <si>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</si>
  <si>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</si>
  <si>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</si>
  <si>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</si>
  <si>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</si>
  <si>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</si>
  <si>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</si>
  <si>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</si>
  <si>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</si>
  <si>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</si>
  <si>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</si>
  <si>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</si>
  <si>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</si>
  <si>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</si>
  <si>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</si>
  <si>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</si>
  <si>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</si>
  <si>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</si>
  <si>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</si>
  <si>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</si>
  <si>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</si>
  <si>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</si>
  <si>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</si>
  <si>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</si>
  <si>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</si>
  <si>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</si>
  <si>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</si>
  <si>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</si>
  <si>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</si>
  <si>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</si>
  <si>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</si>
  <si>
    <t>ORIGEM DO RECURSO</t>
  </si>
  <si>
    <t>RECURSO</t>
  </si>
  <si>
    <t>DF</t>
  </si>
  <si>
    <t>Suprimento de fundos</t>
  </si>
  <si>
    <t>Prestação de serviços administrativos e de suporte de nível operacional – Empresa MGS</t>
  </si>
  <si>
    <t>Material de manutenção predial</t>
  </si>
  <si>
    <t>Serviço de manutenção predial</t>
  </si>
  <si>
    <t>Demanda incluída para alinhamento à LOA 2026</t>
  </si>
  <si>
    <t>Valor alterado para alinhamento à LOA 2026</t>
  </si>
  <si>
    <t>Demanda incluída vide edocs 2026-8HQ3BW</t>
  </si>
  <si>
    <t>Uniformes, tecidos e aviamentos</t>
  </si>
  <si>
    <t>Demanda incluída vide edocs 2026-DKQCFV</t>
  </si>
  <si>
    <t>Valor alterado vide 2026-DKQCFV</t>
  </si>
  <si>
    <t>Demanda incluída vide 2026-FD5CP3</t>
  </si>
  <si>
    <t>Proteção Plástica para cédulas de identidade funcional policial militar</t>
  </si>
  <si>
    <t xml:space="preserve">Demanda incluída vide 2026-958B6L </t>
  </si>
  <si>
    <t>Material de proteção e segurança (Protetor solar)</t>
  </si>
  <si>
    <t>Aquisição de Equipamentos de Proteção Individual – EPI’s</t>
  </si>
  <si>
    <t>Aquisição de Colchões</t>
  </si>
  <si>
    <t>Aquisição de Sinalização e Logística</t>
  </si>
  <si>
    <t>Material de processamento de dados (Insumos de informática)</t>
  </si>
  <si>
    <t xml:space="preserve">Valor alterado vide 2026-958B6L </t>
  </si>
  <si>
    <t>BPTRAN</t>
  </si>
  <si>
    <t>Serviço de manutenção e aferição/calibração de etilômetros ativos e passivos da PMES</t>
  </si>
  <si>
    <t>Valor alterado vide 2026-NM8L9Z</t>
  </si>
  <si>
    <t>Medicamentos e materiais para uso veterinário em equinos</t>
  </si>
  <si>
    <t>Materiais para ferrageamento de equinos</t>
  </si>
  <si>
    <t>01//2026</t>
  </si>
  <si>
    <t>Demanda inserida mediante solicitação vide 2026-NM8L9Z</t>
  </si>
  <si>
    <t>Aquisição de Bandeiras</t>
  </si>
  <si>
    <t>Aquisição de tapete tipo capachos intitucionais</t>
  </si>
  <si>
    <t xml:space="preserve">Valor alterado mediante solicitação do setor, e-Docs 2026-0TDX9D </t>
  </si>
  <si>
    <t xml:space="preserve">Inserido mediante solicitação do setor, e-Docs 2026-0TDX9D
Classificação Orçamentária alterada para INVESTIMENTO, conforme e-Docs 2026-XBRDSL </t>
  </si>
  <si>
    <t>Valor alterado vide 2026-DKQCFV;
Valor alterado vide 2026-XJ8TNX</t>
  </si>
  <si>
    <t>Valor alterado vide 2026-TNJZ8X</t>
  </si>
  <si>
    <t>Aquisição de Viaturas Policiais Caracterizadas</t>
  </si>
  <si>
    <t>MOTOSSERRA PARA UTILIZAÇÃO NO C.C.R.E.P.F</t>
  </si>
  <si>
    <t>Custeio Total</t>
  </si>
  <si>
    <t>Investimento Total</t>
  </si>
  <si>
    <t>Construção 19ª Cia Ind</t>
  </si>
  <si>
    <t>Demanda incluída vide 2026-VVMDX4;</t>
  </si>
  <si>
    <t>Valor alterado vide 2026-M5M5F4</t>
  </si>
  <si>
    <t>Material para manutenção e reposição de CFTV, e controle de acesso</t>
  </si>
  <si>
    <t>não se aplica</t>
  </si>
  <si>
    <t>CAP QOCPM Marcelo Pain Maciel Filho</t>
  </si>
  <si>
    <t>Locação de imóvel para abrigar a sede do BPTran</t>
  </si>
  <si>
    <t>Passagens e despesas com locomoção</t>
  </si>
  <si>
    <t>Conv. DETRAN</t>
  </si>
  <si>
    <t>Demanda incluída solicitação vide 2026-W1QLQ7</t>
  </si>
  <si>
    <t>Renovação de extintores de incêndio</t>
  </si>
  <si>
    <t>Manutenção de condicionadores de ar para o BPTran e suas subunidades</t>
  </si>
  <si>
    <t>Manutenção predial do BPTran e suas subunidades</t>
  </si>
  <si>
    <t>Pagamento ao IPEM/ES para aferição de radares móveis e etilômetros ativos</t>
  </si>
  <si>
    <t>Taxa referente à mudança/adição de categoria CNH</t>
  </si>
  <si>
    <t>Viatura descaracterizada para o BPTran</t>
  </si>
  <si>
    <t>Motocicletas caracterizadas, de média cilindrada</t>
  </si>
  <si>
    <t>Lombadas portáteis</t>
  </si>
  <si>
    <t>Trena tipo roda com medição digital</t>
  </si>
  <si>
    <t>Totem de autoatendimento com emissão de senhas para o BPTran</t>
  </si>
  <si>
    <t>Etilômetros</t>
  </si>
  <si>
    <t xml:space="preserve"> Contratação custeada pela LOA 2026 (R$ 404.000,00), e pelo Conv. DETRAN (R$ 1.008.000,00). Valor alterado conforme 2026-47V8Z0.</t>
  </si>
  <si>
    <t xml:space="preserve"> Contratação custeada pela LOA 2026 (R$ 35.552,40), e pelo Conv. DETRAN (R$ 764.447,60). Valor alterado conforme 2026-47V8Z0.</t>
  </si>
  <si>
    <t>Fechadura digital/eletrônica</t>
  </si>
  <si>
    <t>Fogão</t>
  </si>
  <si>
    <t>Mobiliário (mesas, cadeiras de escritório e longarinas)</t>
  </si>
  <si>
    <t>Materiais para viabilização do projeto de educação para o trânsito no BPTran</t>
  </si>
  <si>
    <t>Cones de sinalização</t>
  </si>
  <si>
    <t>KITS de equipamentos de proteção para motociclistas</t>
  </si>
  <si>
    <t>Micro-ondas</t>
  </si>
  <si>
    <t>Exame toxicológico para MMEE que exercem atividade de policiamento e fiscalização de trânsito</t>
  </si>
  <si>
    <t>Apitos</t>
  </si>
  <si>
    <t>Cursos de Diretor-Geral, Diretor de Ensino e Instrutores de Trânsito</t>
  </si>
  <si>
    <t>Aquisição e instalação da fachada da nova sede do BPTran</t>
  </si>
  <si>
    <t>Baterias 9V alcalina para etilômetro Alco Sensor IV</t>
  </si>
  <si>
    <t>Pilhas AA alcalinas comuns e recarregáveis</t>
  </si>
  <si>
    <t>MULTIPLA</t>
  </si>
  <si>
    <t>Traje antibombas completo</t>
  </si>
  <si>
    <t>FUNREPOM</t>
  </si>
  <si>
    <t>Demanda incluída conforme TAA nº 22/2026</t>
  </si>
  <si>
    <t xml:space="preserve">InclusãoDAF vide 2026-CMBH8D. Recursos oriundos do Termo de Cooperação SERD-PMES vide 2025- KMM5N. Valor alterado vide TAA nº 018/2026, com  R$ 130.470,08 arcados com os recursos da LOA 2026 </t>
  </si>
  <si>
    <t>Prestação de Serviço de Suporte Técnico e Manutenção em Consoles de despacho e PABX</t>
  </si>
  <si>
    <t>Construção da nova sede da 3ª Cia do 8º BPM (Pancas-ES)</t>
  </si>
  <si>
    <t>Viatura caracterizada tipo SUV semi blindada</t>
  </si>
  <si>
    <t>Alterado TAA nº 024/2026 - vide 2026-7C09BS</t>
  </si>
  <si>
    <t>Cédulas de identidade funcional policial militar</t>
  </si>
  <si>
    <t>Alterado TAA nº 025/2026 - vide 2026-H6R3Z2</t>
  </si>
  <si>
    <t>Locação de imóvel para abrigar o 2º Cia do 15ª BPM</t>
  </si>
  <si>
    <t>Taxas diversas e despesas cartorárias</t>
  </si>
  <si>
    <t>Alterado TAA nº 027/2026 - vide  2026-R2L8SX</t>
  </si>
  <si>
    <t>Alterado TAA nº 026/2026 - vide  2026-H6R3Z2</t>
  </si>
  <si>
    <t>Alterado TAA nº 023/2026 - vide  2026-69HQ94</t>
  </si>
  <si>
    <t>Valor alterado para alinhamento à LOA 2026. Valor alterado vide TAA nº 029/2026</t>
  </si>
  <si>
    <t>Placas e afins para identificação institucional de unidades</t>
  </si>
  <si>
    <t>Objeto incluído vide TAA nº 30/2026</t>
  </si>
  <si>
    <t>Valor alterado vide TAA nº 031/2026</t>
  </si>
  <si>
    <t>BPMA</t>
  </si>
  <si>
    <t>Equipamentos de Sonorização</t>
  </si>
  <si>
    <t>Mini Projetores Portáteis</t>
  </si>
  <si>
    <t>Óculos de realidade virtual</t>
  </si>
  <si>
    <t xml:space="preserve">Câmeras de gravação 360º </t>
  </si>
  <si>
    <t>Mesa Dobrável Portátil</t>
  </si>
  <si>
    <t>Púlpito de Madeira para solenidades</t>
  </si>
  <si>
    <t xml:space="preserve">Toldo/Tenda Inflável personalizado </t>
  </si>
  <si>
    <t>Fantasia Mascote Zinho</t>
  </si>
  <si>
    <t>Camisas PROEFAS</t>
  </si>
  <si>
    <t>Material gráfico PROEFAS (Cartilhas e Certificado)</t>
  </si>
  <si>
    <t>Banners</t>
  </si>
  <si>
    <t>Wind Banner</t>
  </si>
  <si>
    <t>Kit materiais pedagógicos</t>
  </si>
  <si>
    <t>Passador de Slides sem fio</t>
  </si>
  <si>
    <t>Extensão Elétrica 10m</t>
  </si>
  <si>
    <t>Microfone de Lapela sem Fio</t>
  </si>
  <si>
    <t>Rolo Carpete Verde</t>
  </si>
  <si>
    <t>Rede de Sombreamento Camuflada Selva</t>
  </si>
  <si>
    <t>Assinatura software "Canva"</t>
  </si>
  <si>
    <t>Assinaturasoftware "CapCut"</t>
  </si>
  <si>
    <t>Contrato Manutenção Embarcações</t>
  </si>
  <si>
    <t>Inscrição em Instrução</t>
  </si>
  <si>
    <t>Contrato/Ano</t>
  </si>
  <si>
    <t>Incluído TAA nº 024/2026 - vide 2026-7C09BS. Valor alterado vide TAA nº 028/2026, com  R$ 6.000.000,00 oriundos de suplementação orçamentária. Valor alterado com R$ 6.394.140,00, oriundos da descentralização da SERD, vide TAA nº 032/2026</t>
  </si>
  <si>
    <t>Conv. SERD</t>
  </si>
  <si>
    <t>Demanda incluída vide TAA nº 032/2026</t>
  </si>
  <si>
    <t>Drones para fiscalização ambiental</t>
  </si>
  <si>
    <t>Conjunto de Videowall e Componentes</t>
  </si>
  <si>
    <t>Licenças Aplicativo "Avenza Maps Pro"</t>
  </si>
  <si>
    <t xml:space="preserve">Tapete grama sintética </t>
  </si>
  <si>
    <t>Placa PROEFAS</t>
  </si>
  <si>
    <t>Toten interativo vertical touchscreen</t>
  </si>
  <si>
    <t>Gêneros de alimentação (Café, açúcar, adoçante)</t>
  </si>
  <si>
    <t>Serviço – Almoxarifado virtual do Estado do Espírito Santo (AVIES)</t>
  </si>
  <si>
    <t>Demanda incluída vide TAA nº 033/2026</t>
  </si>
  <si>
    <t>Valor alterado vide TAA nº 033/2026</t>
  </si>
  <si>
    <t>Valor alterado vide 2026-958B6L;
Valor alterado vide 2026-XJ8TNX;Valor alterado vide TAA nº 033/2026</t>
  </si>
  <si>
    <t>Valor alterado vide 2026-958B6L; Valor alterado vide TAA nº 033/2026</t>
  </si>
  <si>
    <t>Valor alterado vide TAA nº 034/2026</t>
  </si>
  <si>
    <t>Material permanente para ferrageamento de equinos</t>
  </si>
  <si>
    <t>Demanda incluída vide TAA nº 034/2026</t>
  </si>
  <si>
    <t>Demanda incluída vide TAA nº 032/2026 e TAA nº 035/2026</t>
  </si>
  <si>
    <t>Valor alterado vide TAA nº 035/2026</t>
  </si>
  <si>
    <t>VERSÃO: 009/2026</t>
  </si>
  <si>
    <t>Remanejamento de valor vide 2026-7RDFQV. Valor alterado vide TAA nº 36/2026</t>
  </si>
  <si>
    <t>Contratação para fornecimento de serragem maravalha para cama de equinos</t>
  </si>
  <si>
    <t>Valor alterado vide 2026-NM8L9Z. Valor alterado vide TAA nº 037/2026</t>
  </si>
  <si>
    <t xml:space="preserve"> Valor alterado vide TAA nº 037/2026</t>
  </si>
  <si>
    <t>IMPO – Insumos e acessórios para AINM (Taser 7)</t>
  </si>
  <si>
    <t>Incluído vide TAA nº 038/2026</t>
  </si>
  <si>
    <t>Incluído vide TAA nº 039/2026</t>
  </si>
  <si>
    <t>Descrição do objeto alterada vide 2026-T9PS9M. Valor alterado vide vide TAA nº 039/2026</t>
  </si>
  <si>
    <t>Equipamentos de videoconferência</t>
  </si>
  <si>
    <t>Valor alterado vide TAA nº 040/2026</t>
  </si>
  <si>
    <t>Contratação de serviço clínico e cirúrgico emergencial para equinos</t>
  </si>
  <si>
    <t>Locação do imóvel para abrigar a DLog4 (DMPM)</t>
  </si>
  <si>
    <t>Alterado TAA nº 027/2026 - vide  2026-R2L8SX. Valor alterado vide TAA nº 040/2026. Valor alterado vide TAA nº 041/2026</t>
  </si>
  <si>
    <t>Valor alterado vide TAA nº 041/2026</t>
  </si>
  <si>
    <t>Serviço técnico de Levantamento Topográfico e Sondagem Geotécnica</t>
  </si>
  <si>
    <t>Incluído vide TAA nº 042/2026</t>
  </si>
  <si>
    <t>Valor alterado vide TAA nº 042/2026</t>
  </si>
  <si>
    <t xml:space="preserve">Aquisição de aparelhos de ar condicionado e cortinas de ar, com instalação inclusa, incluindo o fornecimento de materiais e serviços acessórios necessários à instalação </t>
  </si>
  <si>
    <t>MAJ QOCPM Paulo Sergio Rocha Gomes</t>
  </si>
  <si>
    <t>-</t>
  </si>
  <si>
    <t>Objeto alterado vide TAA nº 043/2026</t>
  </si>
  <si>
    <t>Demanda incluída para alinhamento à LOA 2026. Objeto alterado vide TAA nº 043/2026</t>
  </si>
  <si>
    <t>Incluído vide TAA nº 044/2026</t>
  </si>
  <si>
    <t>Insumos e periféricos para videoconferência</t>
  </si>
  <si>
    <t>Valor alterado com R$ 164.000,00, oriundos da descentralização da SERD, vide TAA nº 032/2026. Valor alterado vide TAA nº 045/2026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</si>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</sst>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29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11"/>
      <color theme="0"/>
      <name val="Arial Black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5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4" fillId="4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2" xfId="0" applyBorder="1" applyAlignment="1">
      <alignment wrapText="1"/>
    </xf>
    <xf numFmtId="0" fontId="16" fillId="3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4" fontId="27" fillId="5" borderId="1" xfId="1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right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3" fontId="8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28" fillId="0" borderId="2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3" fontId="8" fillId="0" borderId="2" xfId="2" applyNumberFormat="1" applyFont="1" applyFill="1" applyBorder="1" applyAlignment="1">
      <alignment horizontal="center" vertical="center" wrapText="1"/>
    </xf>
    <xf numFmtId="164" fontId="8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 vertical="center" wrapText="1"/>
    </xf>
    <xf numFmtId="0" fontId="8" fillId="0" borderId="2" xfId="8" applyFont="1" applyFill="1" applyBorder="1" applyAlignment="1">
      <alignment horizontal="center" vertical="center" wrapText="1"/>
    </xf>
    <xf numFmtId="3" fontId="8" fillId="0" borderId="2" xfId="8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8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 vertical="center"/>
    </xf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3300"/>
      <color rgb="FFB889DB"/>
      <color rgb="FF000000"/>
      <color rgb="FF1F4E78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1</xdr:col>
      <xdr:colOff>110540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299131</xdr:colOff>
      <xdr:row>0</xdr:row>
      <xdr:rowOff>137698</xdr:rowOff>
    </xdr:from>
    <xdr:to>
      <xdr:col>1</xdr:col>
      <xdr:colOff>848651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6316.922829513889" createdVersion="8" refreshedVersion="8" minRefreshableVersion="3" recordCount="182" xr:uid="{9510C7E7-8328-4436-9F62-68515FED42C3}">
  <cacheSource type="worksheet">
    <worksheetSource name="Tabela11434"/>
  </cacheSource>
  <cacheFields count="13">
    <cacheField name="Setor demandante" numFmtId="0">
      <sharedItems count="23">
        <s v="Aj Geral"/>
        <s v="APM"/>
        <s v="ASCOM"/>
        <s v="BAC"/>
        <s v="BME"/>
        <s v="BPMA"/>
        <s v="DAF"/>
        <s v="BPTRAN"/>
        <s v="CMus"/>
        <s v="Corregedoria"/>
        <s v="CPL"/>
        <s v="CPOE"/>
        <s v="DDHPC"/>
        <s v="DE"/>
        <s v="DF"/>
        <s v="DINT"/>
        <s v="DLOG-2 / DCI"/>
        <s v="DLOG-2 / DEAO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MixedTypes="1" containsNumber="1" minValue="1" maxValue="25817545.559999999"/>
    </cacheField>
    <cacheField name="Valor unitário (estimado)" numFmtId="164">
      <sharedItems containsSemiMixedTypes="0" containsString="0" containsNumber="1" minValue="0.17" maxValue="2000000"/>
    </cacheField>
    <cacheField name="Estimativa preliminar de valor " numFmtId="164">
      <sharedItems containsSemiMixedTypes="0" containsString="0" containsNumber="1" minValue="708" maxValue="26790131.968000002"/>
    </cacheField>
    <cacheField name="Tipo de contratação" numFmtId="0">
      <sharedItems/>
    </cacheField>
    <cacheField name="Prazo" numFmtId="165">
      <sharedItems containsDate="1" containsBlank="1" containsMixedTypes="1" minDate="2026-01-01T00:00:00" maxDate="2026-12-20T00:00:00"/>
    </cacheField>
    <cacheField name="Classificação orçamentária" numFmtId="0">
      <sharedItems/>
    </cacheField>
    <cacheField name="ORIGEM DO RECURSO" numFmtId="0">
      <sharedItems count="6">
        <s v="LOA 2026"/>
        <s v="Conv. SERD"/>
        <s v="MULTIPLA"/>
        <s v="Conv. DETRAN"/>
        <s v="FUNREPOM"/>
        <s v="SERD" u="1"/>
      </sharedItems>
    </cacheField>
    <cacheField name="GND" numFmtId="0">
      <sharedItems count="2">
        <s v="Custeio"/>
        <s v="Investimento"/>
      </sharedItems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2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x v="0"/>
    <x v="0"/>
    <s v="CAP QOCPM Marcelo Pain Maciel Filho"/>
    <m/>
  </r>
  <r>
    <x v="1"/>
    <s v="Material de custeio para TFM da APM"/>
    <s v="Ano"/>
    <n v="1"/>
    <n v="17881.713500003814"/>
    <n v="17881.713500003814"/>
    <s v="1 - Novo"/>
    <d v="2026-04-07T00:00:00"/>
    <s v="3.3.90.30"/>
    <x v="0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x v="0"/>
    <x v="1"/>
    <s v="CAP QOCPM Paulo Sergio Rocha Gomes"/>
    <m/>
  </r>
  <r>
    <x v="2"/>
    <s v="Aquisição de Bandeiras"/>
    <s v="Unidade"/>
    <n v="242"/>
    <n v="226.93"/>
    <n v="55000"/>
    <s v="1 - Novo"/>
    <d v="2026-04-01T00:00:00"/>
    <s v="3.3.90.30"/>
    <x v="0"/>
    <x v="0"/>
    <s v="CAP QOCPM Marcelo Pain Maciel Filho"/>
    <s v="Valor alterado mediante solicitação do setor, e-Docs 2026-0TDX9D "/>
  </r>
  <r>
    <x v="2"/>
    <s v="Aquisição de tapete tipo capachos intitucionais"/>
    <s v="Unidade"/>
    <n v="35"/>
    <n v="714"/>
    <n v="25000"/>
    <s v="1 - Novo"/>
    <d v="2026-04-01T00:00:00"/>
    <s v="4.4.90.52"/>
    <x v="0"/>
    <x v="1"/>
    <s v="CAP QOCPM Marcelo Pain Maciel Filho"/>
    <s v="Inserido mediante solicitação do setor, e-Docs 2026-0TDX9D_x000a_Classificação Orçamentária alterada para INVESTIMENTO, conforme e-Docs 2026-XBRDSL "/>
  </r>
  <r>
    <x v="2"/>
    <s v="Licença Eletrônica de Software ADOBE Premiere"/>
    <s v="Unidade"/>
    <n v="1"/>
    <n v="17800"/>
    <n v="17800"/>
    <s v="1 - Novo"/>
    <d v="2026-11-17T00:00:00"/>
    <s v="3.3.90.40"/>
    <x v="0"/>
    <x v="0"/>
    <s v="CAP QOCPM Paulo Sergio Rocha Gomes"/>
    <m/>
  </r>
  <r>
    <x v="2"/>
    <s v="PLACAS DE HOMENAGEM E HONRARIA"/>
    <s v="Unidade"/>
    <n v="32"/>
    <n v="325"/>
    <n v="10400"/>
    <s v="1 - Novo"/>
    <d v="2026-11-17T00:00:00"/>
    <s v="3.3.90.31"/>
    <x v="0"/>
    <x v="0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x v="0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x v="0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x v="0"/>
    <x v="0"/>
    <s v="CAP QOCPM Paulo Sergio Rocha Gomes"/>
    <m/>
  </r>
  <r>
    <x v="3"/>
    <s v="Fármacos para os Semoventes Caninos da PMES"/>
    <s v="Unidade"/>
    <n v="1739"/>
    <n v="86.23"/>
    <n v="39953.97"/>
    <s v="2 - Prorrogação"/>
    <d v="2026-07-12T00:00:00"/>
    <s v="3.3.90.30"/>
    <x v="0"/>
    <x v="0"/>
    <s v="CAP QOCPM Paulo Sergio Rocha Gomes"/>
    <s v="Valor alterado vide TAA nº 041/2026"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x v="0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x v="0"/>
    <x v="0"/>
    <s v="CAP QOCPM Paulo Sergio Rocha Gomes"/>
    <m/>
  </r>
  <r>
    <x v="4"/>
    <s v="Serviço de manuntenção anual dos  extintores de incência do BME"/>
    <s v="Ano"/>
    <n v="1"/>
    <n v="4000"/>
    <n v="4000"/>
    <s v="1 - Novo"/>
    <d v="2026-05-09T00:00:00"/>
    <s v="3.3.90.39"/>
    <x v="0"/>
    <x v="0"/>
    <s v="CAP QOCPM Paulo Sergio Rocha Gomes"/>
    <m/>
  </r>
  <r>
    <x v="3"/>
    <s v="Canis Modulares"/>
    <s v="Unidade"/>
    <n v="13"/>
    <n v="3000"/>
    <n v="39000"/>
    <s v="1 - Novo"/>
    <d v="2026-04-07T00:00:00"/>
    <s v="4.4.90.52"/>
    <x v="0"/>
    <x v="1"/>
    <s v="CAP QOCPM Paulo Sergio Rocha Gomes"/>
    <m/>
  </r>
  <r>
    <x v="5"/>
    <s v="Assinatura software &quot;Canva&quot;"/>
    <s v="Contrato/Ano"/>
    <n v="6"/>
    <n v="490"/>
    <n v="2940"/>
    <s v="1 - Novo"/>
    <d v="2026-12-01T00:00:00"/>
    <s v="3.3.90.39"/>
    <x v="1"/>
    <x v="0"/>
    <s v="CAP QOCPM Marcelo Pain Maciel Filho"/>
    <s v="Demanda incluída vide TAA nº 032/2026 e TAA nº 035/2026"/>
  </r>
  <r>
    <x v="5"/>
    <s v="Assinaturasoftware &quot;CapCut&quot;"/>
    <s v="Contrato/Ano"/>
    <n v="18"/>
    <n v="399"/>
    <n v="7182"/>
    <s v="1 - Novo"/>
    <d v="2026-12-01T00:00:00"/>
    <s v="3.3.90.39"/>
    <x v="1"/>
    <x v="0"/>
    <s v="CAP QOCPM Marcelo Pain Maciel Filho"/>
    <s v="Demanda incluída vide TAA nº 032/2026 e TAA nº 035/2026"/>
  </r>
  <r>
    <x v="5"/>
    <s v="Câmeras de gravação 360º "/>
    <s v="Unidade"/>
    <n v="2"/>
    <n v="4999"/>
    <n v="9998"/>
    <s v="1 - Novo"/>
    <d v="2026-12-01T00:00:00"/>
    <s v="4.4.90.52"/>
    <x v="1"/>
    <x v="1"/>
    <s v="CAP QOCPM Marcelo Pain Maciel Filho"/>
    <s v="Demanda incluída vide TAA nº 032/2026"/>
  </r>
  <r>
    <x v="5"/>
    <s v="Banners"/>
    <s v="Unidade"/>
    <n v="48"/>
    <n v="100"/>
    <n v="4800"/>
    <s v="1 - Novo"/>
    <d v="2026-12-01T00:00:00"/>
    <s v="3.3.90.30"/>
    <x v="1"/>
    <x v="0"/>
    <s v="CAP QOCPM Marcelo Pain Maciel Filho"/>
    <s v="Demanda incluída vide TAA nº 032/2026"/>
  </r>
  <r>
    <x v="5"/>
    <s v="Conjunto de Videowall e Componentes"/>
    <s v="Unidade"/>
    <n v="2"/>
    <n v="250000"/>
    <n v="500000"/>
    <s v="1 - Novo"/>
    <d v="2026-12-01T00:00:00"/>
    <s v="4.4.90.52"/>
    <x v="1"/>
    <x v="1"/>
    <s v="CAP QOCPM Paulo Sergio Rocha Gomes"/>
    <s v="Demanda incluída vide TAA nº 032/2026"/>
  </r>
  <r>
    <x v="5"/>
    <s v="Camisas PROEFAS"/>
    <s v="Unidade"/>
    <n v="1000"/>
    <n v="41.7"/>
    <n v="41700"/>
    <s v="1 - Novo"/>
    <d v="2026-12-01T00:00:00"/>
    <s v="3.3.90.30"/>
    <x v="1"/>
    <x v="0"/>
    <s v="CAP QOCPM Marcelo Pain Maciel Filho"/>
    <s v="Demanda incluída vide TAA nº 032/2026 e TAA nº 035/2026"/>
  </r>
  <r>
    <x v="5"/>
    <s v="Drones para fiscalização ambiental"/>
    <s v="Unidade"/>
    <n v="14"/>
    <n v="48700"/>
    <n v="681800"/>
    <s v="1 - Novo"/>
    <d v="2026-12-01T00:00:00"/>
    <s v="4.4.90.52"/>
    <x v="1"/>
    <x v="1"/>
    <s v="CAP QOCPM Paulo Sergio Rocha Gomes"/>
    <s v="Demanda incluída vide TAA nº 032/2026"/>
  </r>
  <r>
    <x v="5"/>
    <s v="Equipamentos de Sonorização"/>
    <s v="Unidade"/>
    <n v="5"/>
    <n v="25310.78"/>
    <n v="126553.9"/>
    <s v="1 - Novo"/>
    <d v="2026-12-01T00:00:00"/>
    <s v="4.4.90.52"/>
    <x v="1"/>
    <x v="1"/>
    <s v="CAP QOCPM Paulo Sergio Rocha Gomes"/>
    <s v="Demanda incluída vide TAA nº 032/2026"/>
  </r>
  <r>
    <x v="5"/>
    <s v="Contrato Manutenção Embarcações"/>
    <s v="Contrato/Ano"/>
    <n v="1"/>
    <n v="136867.54"/>
    <n v="136867.54"/>
    <s v="1 - Novo"/>
    <d v="2026-12-01T00:00:00"/>
    <s v="3.3.90.39"/>
    <x v="1"/>
    <x v="0"/>
    <s v="CAP QOCPM Paulo Sergio Rocha Gomes"/>
    <s v="Demanda incluída vide TAA nº 032/2026"/>
  </r>
  <r>
    <x v="5"/>
    <s v="Fantasia Mascote Zinho"/>
    <s v="Unidade"/>
    <n v="6"/>
    <n v="8500"/>
    <n v="51000"/>
    <s v="1 - Novo"/>
    <d v="2026-12-01T00:00:00"/>
    <s v="3.3.90.30"/>
    <x v="1"/>
    <x v="1"/>
    <s v="CAP QOCPM Marcelo Pain Maciel Filho"/>
    <s v="Demanda incluída vide TAA nº 032/2026 e TAA nº 035/2026"/>
  </r>
  <r>
    <x v="5"/>
    <s v="Extensão Elétrica 10m"/>
    <s v="Unidade"/>
    <n v="18"/>
    <n v="99.9"/>
    <n v="1798.2"/>
    <s v="1 - Novo"/>
    <d v="2026-12-01T00:00:00"/>
    <s v="3.3.90.30"/>
    <x v="1"/>
    <x v="0"/>
    <s v="CAP QOCPM Paulo Sergio Rocha Gomes"/>
    <s v="Demanda incluída vide TAA nº 032/2026"/>
  </r>
  <r>
    <x v="5"/>
    <s v="Inscrição em Instrução"/>
    <s v="Unidade"/>
    <n v="1"/>
    <n v="9979.99"/>
    <n v="9979.99"/>
    <s v="1 - Novo"/>
    <d v="2026-12-01T00:00:00"/>
    <s v="3.3.90.39"/>
    <x v="1"/>
    <x v="0"/>
    <s v="CAP QOCPM Marcelo Pain Maciel Filho"/>
    <s v="Demanda incluída vide TAA nº 032/2026"/>
  </r>
  <r>
    <x v="5"/>
    <s v="Kit materiais pedagógicos"/>
    <s v="Unidade"/>
    <n v="1000"/>
    <n v="161.34604999999999"/>
    <n v="161346.04999999999"/>
    <s v="1 - Novo"/>
    <d v="2026-12-01T00:00:00"/>
    <s v="3.3.90.30"/>
    <x v="1"/>
    <x v="0"/>
    <s v="CAP QOCPM Paulo Sergio Rocha Gomes"/>
    <s v="Demanda incluída vide TAA nº 032/2026 e TAA nº 035/2026"/>
  </r>
  <r>
    <x v="5"/>
    <s v="Licenças Aplicativo &quot;Avenza Maps Pro&quot;"/>
    <s v="Contrato/Ano"/>
    <n v="52"/>
    <n v="419"/>
    <n v="21788"/>
    <s v="1 - Novo"/>
    <d v="2026-12-01T00:00:00"/>
    <s v="3.3.90.39"/>
    <x v="1"/>
    <x v="0"/>
    <s v="CAP QOCPM Paulo Sergio Rocha Gomes"/>
    <s v="Demanda incluída vide TAA nº 032/2026 e TAA nº 035/2026"/>
  </r>
  <r>
    <x v="5"/>
    <s v="Mesa Dobrável Portátil"/>
    <s v="Unidade"/>
    <n v="18"/>
    <n v="329.9"/>
    <n v="5938.2"/>
    <s v="1 - Novo"/>
    <d v="2026-12-01T00:00:00"/>
    <s v="4.4.90.52"/>
    <x v="1"/>
    <x v="1"/>
    <s v="CAP QOCPM Marcelo Pain Maciel Filho"/>
    <s v="Demanda incluída vide TAA nº 032/2026"/>
  </r>
  <r>
    <x v="5"/>
    <s v="Material gráfico PROEFAS (Cartilhas e Certificado)"/>
    <s v="Unidade"/>
    <n v="1000"/>
    <n v="15"/>
    <n v="15000"/>
    <s v="1 - Novo"/>
    <d v="2026-12-01T00:00:00"/>
    <s v="3.3.90.30"/>
    <x v="1"/>
    <x v="0"/>
    <s v="CAP QOCPM Marcelo Pain Maciel Filho"/>
    <s v="Demanda incluída vide TAA nº 032/2026 e TAA nº 035/2026"/>
  </r>
  <r>
    <x v="5"/>
    <s v="Mini Projetores Portáteis"/>
    <s v="Unidade"/>
    <n v="12"/>
    <n v="599.9"/>
    <n v="7198.7999999999993"/>
    <s v="1 - Novo"/>
    <d v="2026-12-01T00:00:00"/>
    <s v="4.4.90.52"/>
    <x v="1"/>
    <x v="1"/>
    <s v="CAP QOCPM Marcelo Pain Maciel Filho"/>
    <s v="Demanda incluída vide TAA nº 032/2026"/>
  </r>
  <r>
    <x v="5"/>
    <s v="Óculos de realidade virtual"/>
    <s v="Unidade"/>
    <n v="10"/>
    <n v="4999"/>
    <n v="49990"/>
    <s v="1 - Novo"/>
    <d v="2026-12-01T00:00:00"/>
    <s v="4.4.90.52"/>
    <x v="1"/>
    <x v="1"/>
    <s v="CAP QOCPM Marcelo Pain Maciel Filho"/>
    <s v="Demanda incluída vide TAA nº 032/2026"/>
  </r>
  <r>
    <x v="5"/>
    <s v="Microfone de Lapela sem Fio"/>
    <s v="Unidade"/>
    <n v="10"/>
    <n v="300"/>
    <n v="3000"/>
    <s v="1 - Novo"/>
    <d v="2026-12-01T00:00:00"/>
    <s v="3.3.90.30"/>
    <x v="1"/>
    <x v="0"/>
    <s v="CAP QOCPM Paulo Sergio Rocha Gomes"/>
    <s v="Demanda incluída vide TAA nº 032/2026"/>
  </r>
  <r>
    <x v="5"/>
    <s v="Passador de Slides sem fio"/>
    <s v="Unidade"/>
    <n v="12"/>
    <n v="59"/>
    <n v="708"/>
    <s v="1 - Novo"/>
    <d v="2026-12-01T00:00:00"/>
    <s v="3.3.90.30"/>
    <x v="1"/>
    <x v="0"/>
    <s v="CAP QOCPM Paulo Sergio Rocha Gomes"/>
    <s v="Demanda incluída vide TAA nº 032/2026"/>
  </r>
  <r>
    <x v="5"/>
    <s v="Púlpito de Madeira para solenidades"/>
    <s v="Unidade"/>
    <n v="6"/>
    <n v="1800"/>
    <n v="10800"/>
    <s v="1 - Novo"/>
    <d v="2026-12-01T00:00:00"/>
    <s v="4.4.90.52"/>
    <x v="1"/>
    <x v="1"/>
    <s v="CAP QOCPM Marcelo Pain Maciel Filho"/>
    <s v="Demanda incluída vide TAA nº 032/2026"/>
  </r>
  <r>
    <x v="5"/>
    <s v="Placa PROEFAS"/>
    <s v="Unidade"/>
    <n v="10"/>
    <n v="330"/>
    <n v="3300"/>
    <s v="1 - Novo"/>
    <d v="2026-12-01T00:00:00"/>
    <s v="3.3.90.30"/>
    <x v="1"/>
    <x v="0"/>
    <s v="CAP QOCPM Marcelo Pain Maciel Filho"/>
    <s v="Demanda incluída vide TAA nº 032/2026"/>
  </r>
  <r>
    <x v="5"/>
    <s v="Rede de Sombreamento Camuflada Selva"/>
    <s v="Unidade"/>
    <n v="12"/>
    <n v="583.33000000000004"/>
    <n v="6999.9600000000009"/>
    <s v="1 - Novo"/>
    <d v="2026-12-01T00:00:00"/>
    <s v="3.3.90.30"/>
    <x v="1"/>
    <x v="0"/>
    <s v="CAP QOCPM Paulo Sergio Rocha Gomes"/>
    <s v="Demanda incluída vide TAA nº 032/2026"/>
  </r>
  <r>
    <x v="5"/>
    <s v="Rolo Carpete Verde"/>
    <s v="Unidade"/>
    <n v="3"/>
    <n v="1400"/>
    <n v="4200"/>
    <s v="1 - Novo"/>
    <d v="2026-12-01T00:00:00"/>
    <s v="3.3.90.30"/>
    <x v="1"/>
    <x v="0"/>
    <s v="CAP QOCPM Paulo Sergio Rocha Gomes"/>
    <s v="Demanda incluída vide TAA nº 032/2026"/>
  </r>
  <r>
    <x v="5"/>
    <s v="Toldo/Tenda Inflável personalizado "/>
    <s v="Unidade"/>
    <n v="6"/>
    <n v="10000"/>
    <n v="60000"/>
    <s v="1 - Novo"/>
    <d v="2026-12-01T00:00:00"/>
    <s v="4.4.90.52"/>
    <x v="1"/>
    <x v="1"/>
    <s v="CAP QOCPM Marcelo Pain Maciel Filho"/>
    <s v="Demanda incluída vide TAA nº 032/2026"/>
  </r>
  <r>
    <x v="5"/>
    <s v="Toten interativo vertical touchscreen"/>
    <s v="Unidade"/>
    <n v="3"/>
    <n v="8900"/>
    <n v="26700"/>
    <s v="1 - Novo"/>
    <d v="2026-12-01T00:00:00"/>
    <s v="4.4.90.52"/>
    <x v="1"/>
    <x v="1"/>
    <s v="CAP QOCPM Marcelo Pain Maciel Filho"/>
    <s v="Demanda incluída vide TAA nº 032/2026"/>
  </r>
  <r>
    <x v="5"/>
    <s v="Tapete grama sintética "/>
    <s v="Unidade"/>
    <n v="3"/>
    <n v="2900"/>
    <n v="8700"/>
    <s v="1 - Novo"/>
    <d v="2026-12-01T00:00:00"/>
    <s v="3.3.90.30"/>
    <x v="1"/>
    <x v="0"/>
    <s v="CAP QOCPM Paulo Sergio Rocha Gomes"/>
    <s v="Demanda incluída vide TAA nº 032/2026"/>
  </r>
  <r>
    <x v="6"/>
    <s v="Viatura caracterizada tipo SUV semi blindada"/>
    <s v="Unidade"/>
    <n v="58"/>
    <n v="355230"/>
    <n v="20603340"/>
    <s v="4 - Não se aplica"/>
    <d v="2026-06-10T00:00:00"/>
    <s v="4.4.90.52"/>
    <x v="2"/>
    <x v="1"/>
    <s v="CAP QOCPM Paulo Sergio Rocha Gomes"/>
    <s v="Incluído TAA nº 024/2026 - vide 2026-7C09BS. Valor alterado vide TAA nº 028/2026, com  R$ 6.000.000,00 oriundos de suplementação orçamentária. Valor alterado com R$ 6.394.140,00, oriundos da descentralização da SERD, vide TAA nº 032/2026"/>
  </r>
  <r>
    <x v="5"/>
    <s v="Wind Banner"/>
    <s v="Unidade"/>
    <n v="10"/>
    <n v="300"/>
    <n v="3000"/>
    <s v="1 - Novo"/>
    <d v="2026-12-01T00:00:00"/>
    <s v="3.3.90.30"/>
    <x v="1"/>
    <x v="0"/>
    <s v="CAP QOCPM Marcelo Pain Maciel Filho"/>
    <s v="Demanda incluída vide TAA nº 032/2026"/>
  </r>
  <r>
    <x v="7"/>
    <s v="Motocicletas caracterizadas, de média cilindrada"/>
    <s v="Unidade"/>
    <n v="70"/>
    <n v="50000"/>
    <n v="3500000"/>
    <s v="1 - Novo"/>
    <d v="2026-12-01T00:00:00"/>
    <s v="4.4.90.52"/>
    <x v="3"/>
    <x v="1"/>
    <s v="CAP QOCPM Paulo Sergio Rocha Gomes"/>
    <s v="Demanda incluída solicitação vide 2026-W1QLQ7"/>
  </r>
  <r>
    <x v="7"/>
    <s v="Apitos"/>
    <s v="Unidade"/>
    <n v="200"/>
    <n v="80"/>
    <n v="16000"/>
    <s v="1 - Novo"/>
    <d v="2026-12-01T00:00:00"/>
    <s v="3.3.90.30"/>
    <x v="3"/>
    <x v="0"/>
    <s v="CAP QOCPM Paulo Sergio Rocha Gomes"/>
    <s v="Demanda incluída solicitação vide 2026-W1QLQ7"/>
  </r>
  <r>
    <x v="7"/>
    <s v="Etilômetros"/>
    <s v="Unidade"/>
    <n v="110"/>
    <n v="9850"/>
    <n v="1083500"/>
    <s v="1 - Novo"/>
    <d v="2026-12-01T00:00:00"/>
    <s v="4.4.90.52"/>
    <x v="3"/>
    <x v="1"/>
    <s v="CAP QOCPM Paulo Sergio Rocha Gomes"/>
    <s v="Demanda incluída solicitação vide 2026-W1QLQ7"/>
  </r>
  <r>
    <x v="7"/>
    <s v="Baterias 9V alcalina para etilômetro Alco Sensor IV"/>
    <s v="Unidade"/>
    <n v="500"/>
    <n v="10"/>
    <n v="5000"/>
    <s v="1 - Novo"/>
    <d v="2026-12-01T00:00:00"/>
    <s v="3.3.90.30"/>
    <x v="3"/>
    <x v="0"/>
    <s v="CAP QOCPM Paulo Sergio Rocha Gomes"/>
    <s v="Demanda incluída solicitação vide 2026-W1QLQ7"/>
  </r>
  <r>
    <x v="7"/>
    <s v="Viatura descaracterizada para o BPTran"/>
    <s v="Unidade"/>
    <n v="1"/>
    <n v="150000"/>
    <n v="150000"/>
    <s v="1 - Novo"/>
    <d v="2026-12-01T00:00:00"/>
    <s v="4.4.90.52"/>
    <x v="3"/>
    <x v="1"/>
    <s v="CAP QOCPM Paulo Sergio Rocha Gomes"/>
    <s v="Demanda incluída solicitação vide 2026-W1QLQ7"/>
  </r>
  <r>
    <x v="7"/>
    <s v="Cones de sinalização"/>
    <s v="Unidade"/>
    <n v="1200"/>
    <n v="60"/>
    <n v="72000"/>
    <s v="1 - Novo"/>
    <d v="2026-12-01T00:00:00"/>
    <s v="3.3.90.30"/>
    <x v="3"/>
    <x v="0"/>
    <s v="CAP QOCPM Paulo Sergio Rocha Gomes"/>
    <s v="Demanda incluída solicitação vide 2026-W1QLQ7"/>
  </r>
  <r>
    <x v="7"/>
    <s v="Lombadas portáteis"/>
    <s v="Unidade"/>
    <n v="50"/>
    <n v="2000"/>
    <n v="100000"/>
    <s v="1 - Novo"/>
    <d v="2026-12-01T00:00:00"/>
    <s v="4.4.90.52"/>
    <x v="3"/>
    <x v="1"/>
    <s v="CAP QOCPM Paulo Sergio Rocha Gomes"/>
    <s v="Demanda incluída solicitação vide 2026-W1QLQ7"/>
  </r>
  <r>
    <x v="7"/>
    <s v="Cursos de Diretor-Geral, Diretor de Ensino e Instrutores de Trânsito"/>
    <s v="Unidade"/>
    <n v="8"/>
    <n v="2000"/>
    <n v="16000"/>
    <s v="1 - Novo"/>
    <d v="2026-12-01T00:00:00"/>
    <s v="3.3.90.39"/>
    <x v="3"/>
    <x v="0"/>
    <s v="CAP QOCPM Paulo Sergio Rocha Gomes"/>
    <s v="Demanda incluída solicitação vide 2026-W1QLQ7"/>
  </r>
  <r>
    <x v="7"/>
    <s v="Exame toxicológico para MMEE que exercem atividade de policiamento e fiscalização de trânsito"/>
    <s v="Unidade"/>
    <n v="85"/>
    <n v="400"/>
    <n v="34000"/>
    <s v="1 - Novo"/>
    <d v="2026-12-01T00:00:00"/>
    <s v="3.3.90.39"/>
    <x v="3"/>
    <x v="0"/>
    <s v="CAP QOCPM Paulo Sergio Rocha Gomes"/>
    <s v="Demanda incluída solicitação vide 2026-W1QLQ7"/>
  </r>
  <r>
    <x v="7"/>
    <s v="KITS de equipamentos de proteção para motociclistas"/>
    <s v="Unidade"/>
    <n v="40"/>
    <n v="1400"/>
    <n v="56000"/>
    <s v="1 - Novo"/>
    <d v="2026-12-01T00:00:00"/>
    <s v="3.3.90.30"/>
    <x v="3"/>
    <x v="0"/>
    <s v="CAP QOCPM Paulo Sergio Rocha Gomes"/>
    <s v="Demanda incluída solicitação vide 2026-W1QLQ7"/>
  </r>
  <r>
    <x v="7"/>
    <s v="Locação de imóvel para abrigar a sede do BPTran"/>
    <s v="Mês"/>
    <n v="12"/>
    <n v="101000"/>
    <n v="1212000"/>
    <s v="1 - Novo"/>
    <s v="Em andamento"/>
    <s v="3.3.90.39"/>
    <x v="2"/>
    <x v="0"/>
    <s v="CAP QOCPM Marcelo Pain Maciel Filho"/>
    <s v=" Contratação custeada pela LOA 2026 (R$ 404.000,00), e pelo Conv. DETRAN (R$ 1.008.000,00). Valor alterado conforme 2026-47V8Z0."/>
  </r>
  <r>
    <x v="7"/>
    <s v="Mobiliário (mesas, cadeiras de escritório e longarinas)"/>
    <s v="Unidade"/>
    <n v="40"/>
    <n v="1500"/>
    <n v="60000"/>
    <s v="1 - Novo"/>
    <d v="2026-12-01T00:00:00"/>
    <s v="4.4.90.52"/>
    <x v="3"/>
    <x v="1"/>
    <s v="CAP QOCPM Paulo Sergio Rocha Gomes"/>
    <s v="Demanda incluída solicitação vide 2026-W1QLQ7"/>
  </r>
  <r>
    <x v="7"/>
    <s v="Manutenção de condicionadores de ar para o BPTran e suas subunidades"/>
    <s v="Unidade"/>
    <n v="80"/>
    <n v="900"/>
    <n v="72000"/>
    <s v="1 - Novo"/>
    <d v="2026-12-01T00:00:00"/>
    <s v="3.3.90.39"/>
    <x v="3"/>
    <x v="0"/>
    <s v="CAP QOCPM Paulo Sergio Rocha Gomes"/>
    <s v="Demanda incluída solicitação vide 2026-W1QLQ7"/>
  </r>
  <r>
    <x v="7"/>
    <s v="Manutenção predial do BPTran e suas subunidades"/>
    <s v="Ano"/>
    <n v="1"/>
    <n v="50000"/>
    <n v="50000"/>
    <s v="1 - Novo"/>
    <d v="2026-12-01T00:00:00"/>
    <s v="3.3.90.39"/>
    <x v="3"/>
    <x v="0"/>
    <s v="CAP QOCPM Paulo Sergio Rocha Gomes"/>
    <s v="Demanda incluída solicitação vide 2026-W1QLQ7"/>
  </r>
  <r>
    <x v="7"/>
    <s v="Fogão"/>
    <s v="Unidade"/>
    <n v="24"/>
    <n v="1500"/>
    <n v="36000"/>
    <s v="1 - Novo"/>
    <d v="2026-12-01T00:00:00"/>
    <s v="4.4.90.52"/>
    <x v="3"/>
    <x v="1"/>
    <s v="CAP QOCPM Paulo Sergio Rocha Gomes"/>
    <s v="Demanda incluída solicitação vide 2026-W1QLQ7"/>
  </r>
  <r>
    <x v="7"/>
    <s v="Materiais para viabilização do projeto de educação para o trânsito no BPTran"/>
    <s v="Ano"/>
    <n v="1"/>
    <n v="100000"/>
    <n v="100000"/>
    <s v="1 - Novo"/>
    <d v="2026-12-01T00:00:00"/>
    <s v="3.3.90.32"/>
    <x v="3"/>
    <x v="0"/>
    <s v="CAP QOCPM Paulo Sergio Rocha Gomes"/>
    <s v="Demanda incluída solicitação vide 2026-W1QLQ7"/>
  </r>
  <r>
    <x v="7"/>
    <s v="Pagamento ao IPEM/ES para aferição de radares móveis e etilômetros ativos"/>
    <s v="Unidade"/>
    <n v="100"/>
    <n v="700"/>
    <n v="70000"/>
    <s v="1 - Novo"/>
    <d v="2026-12-01T00:00:00"/>
    <s v="3.3.90.47"/>
    <x v="3"/>
    <x v="0"/>
    <s v="CAP QOCPM Marcelo Pain Maciel Filho"/>
    <s v="Demanda incluída solicitação vide 2026-W1QLQ7"/>
  </r>
  <r>
    <x v="7"/>
    <s v="Micro-ondas"/>
    <s v="Unidade"/>
    <n v="30"/>
    <n v="900"/>
    <n v="27000"/>
    <s v="1 - Novo"/>
    <d v="2026-12-01T00:00:00"/>
    <s v="4.4.90.52"/>
    <x v="3"/>
    <x v="1"/>
    <s v="CAP QOCPM Paulo Sergio Rocha Gomes"/>
    <s v="Demanda incluída solicitação vide 2026-W1QLQ7"/>
  </r>
  <r>
    <x v="7"/>
    <s v="Passagens e despesas com locomoção"/>
    <s v="Unidade"/>
    <n v="31"/>
    <n v="2000"/>
    <n v="62000"/>
    <s v="4 - Não se aplica"/>
    <d v="2026-12-01T00:00:00"/>
    <s v="3.3.90.39"/>
    <x v="3"/>
    <x v="0"/>
    <s v="CAP QOCPM Paulo Sergio Rocha Gomes"/>
    <s v="Demanda incluída solicitação vide 2026-W1QLQ7"/>
  </r>
  <r>
    <x v="7"/>
    <s v="Pilhas AA alcalinas comuns e recarregáveis"/>
    <s v="Unidade"/>
    <n v="1000"/>
    <n v="5"/>
    <n v="5000"/>
    <s v="1 - Novo"/>
    <d v="2026-12-01T00:00:00"/>
    <s v="3.3.90.33"/>
    <x v="3"/>
    <x v="0"/>
    <s v="CAP QOCPM Paulo Sergio Rocha Gomes"/>
    <s v="Demanda incluída solicitação vide 2026-W1QLQ7"/>
  </r>
  <r>
    <x v="7"/>
    <s v="Aquisição e instalação da fachada da nova sede do BPTran"/>
    <s v="Unidade"/>
    <n v="1"/>
    <n v="15050"/>
    <n v="15050"/>
    <s v="1 - Novo"/>
    <d v="2026-12-01T00:00:00"/>
    <s v="3.3.90.39"/>
    <x v="3"/>
    <x v="1"/>
    <s v="CAP QOCPM Paulo Sergio Rocha Gomes"/>
    <s v="Demanda incluída solicitação vide 2026-W1QLQ7"/>
  </r>
  <r>
    <x v="7"/>
    <s v="Trena tipo roda com medição digital"/>
    <s v="Unidade"/>
    <n v="25"/>
    <n v="500"/>
    <n v="12500"/>
    <s v="1 - Novo"/>
    <d v="2026-12-01T00:00:00"/>
    <s v="4.4.90.52"/>
    <x v="3"/>
    <x v="1"/>
    <s v="CAP QOCPM Paulo Sergio Rocha Gomes"/>
    <s v="Demanda incluída solicitação vide 2026-W1QLQ7"/>
  </r>
  <r>
    <x v="7"/>
    <s v="Totem de autoatendimento com emissão de senhas para o BPTran"/>
    <s v="Unidade"/>
    <n v="1"/>
    <n v="11100"/>
    <n v="11100"/>
    <s v="1 - Novo"/>
    <d v="2026-12-01T00:00:00"/>
    <s v="4.4.90.52"/>
    <x v="3"/>
    <x v="1"/>
    <s v="CAP QOCPM Paulo Sergio Rocha Gomes"/>
    <s v="Demanda incluída solicitação vide 2026-W1QLQ7"/>
  </r>
  <r>
    <x v="7"/>
    <s v="Renovação de extintores de incêndio"/>
    <s v="Unidade"/>
    <n v="40"/>
    <n v="100"/>
    <n v="4000"/>
    <s v="1 - Novo"/>
    <d v="2026-12-01T00:00:00"/>
    <s v="3.3.90.39"/>
    <x v="3"/>
    <x v="0"/>
    <s v="CAP QOCPM Paulo Sergio Rocha Gomes"/>
    <s v="Demanda incluída solicitação vide 2026-W1QLQ7"/>
  </r>
  <r>
    <x v="7"/>
    <s v="Serviço de manutenção e aferição/calibração de etilômetros ativos e passivos da PMES"/>
    <s v="Unidade"/>
    <n v="560"/>
    <n v="1428.57143"/>
    <n v="800000.00080000004"/>
    <s v="1 - Novo"/>
    <d v="2026-04-07T00:00:00"/>
    <s v="3.3.90.39"/>
    <x v="2"/>
    <x v="0"/>
    <s v="CAP QOCPM Marcelo Pain Maciel Filho"/>
    <s v=" Contratação custeada pela LOA 2026 (R$ 35.552,40), e pelo Conv. DETRAN (R$ 764.447,60). Valor alterado conforme 2026-47V8Z0."/>
  </r>
  <r>
    <x v="7"/>
    <s v="Taxa referente à mudança/adição de categoria CNH"/>
    <s v="Unidade"/>
    <n v="80"/>
    <n v="400"/>
    <n v="32000"/>
    <s v="1 - Novo"/>
    <d v="2026-12-01T00:00:00"/>
    <s v="3.3.90.47"/>
    <x v="3"/>
    <x v="0"/>
    <s v="CAP QOCPM Marcelo Pain Maciel Filho"/>
    <s v="Demanda incluída solicitação vide 2026-W1QLQ7"/>
  </r>
  <r>
    <x v="7"/>
    <s v="Fechadura digital/eletrônica"/>
    <s v="Unidade"/>
    <n v="3"/>
    <n v="1300"/>
    <n v="3900"/>
    <s v="1 - Novo"/>
    <d v="2026-12-01T00:00:00"/>
    <s v="4.4.90.52"/>
    <x v="3"/>
    <x v="1"/>
    <s v="CAP QOCPM Paulo Sergio Rocha Gomes"/>
    <s v="Demanda incluída solicitação vide 2026-W1QLQ7"/>
  </r>
  <r>
    <x v="8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x v="0"/>
    <x v="0"/>
    <s v="CAP QOCPM Marcelo Pain Maciel Filho"/>
    <m/>
  </r>
  <r>
    <x v="9"/>
    <s v="Contrato de fornecimento de alimentação para os internos/presos da justiça custodiados no Presídio Militar da PMES"/>
    <s v="Contrato/Ano"/>
    <n v="15408.180497925312"/>
    <n v="48.2"/>
    <n v="742674.3"/>
    <s v="2 - Prorrogação"/>
    <d v="2026-12-19T00:00:00"/>
    <s v="3.3.90.30"/>
    <x v="0"/>
    <x v="0"/>
    <s v="CAP QOCPM Paulo Sergio Rocha Gomes"/>
    <s v="Valor alterado vide TAA nº 040/2026"/>
  </r>
  <r>
    <x v="10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x v="0"/>
    <x v="0"/>
    <s v="CAP QOCPM Marcelo Pain Maciel Filho"/>
    <m/>
  </r>
  <r>
    <x v="11"/>
    <s v="Baterias para Aeronaves Não Tripuladas (drones)"/>
    <s v="Unidade"/>
    <n v="4"/>
    <n v="4000"/>
    <n v="16000"/>
    <s v="1 - Novo"/>
    <d v="2026-06-10T00:00:00"/>
    <s v="3.3.90.30"/>
    <x v="0"/>
    <x v="0"/>
    <s v="CAP QOCPM Paulo Sergio Rocha Gomes"/>
    <m/>
  </r>
  <r>
    <x v="11"/>
    <s v="Serviço de manutenção preventiva e corretiva para os drones da PMES"/>
    <s v="Ano"/>
    <n v="1"/>
    <n v="90000"/>
    <n v="90000"/>
    <s v="1 - Novo"/>
    <d v="2026-06-10T00:00:00"/>
    <s v="3.3.90.39"/>
    <x v="0"/>
    <x v="0"/>
    <s v="CAP QOCPM Paulo Sergio Rocha Gomes"/>
    <m/>
  </r>
  <r>
    <x v="11"/>
    <s v="Sistema de gestão de operações com aeronaves não tripuladas"/>
    <s v="Unidade"/>
    <n v="1"/>
    <n v="39500"/>
    <n v="39500"/>
    <s v="1 - Novo"/>
    <d v="2026-04-07T00:00:00"/>
    <s v="3.3.90.30"/>
    <x v="0"/>
    <x v="0"/>
    <s v="CAP QOCPM Paulo Sergio Rocha Gomes"/>
    <m/>
  </r>
  <r>
    <x v="6"/>
    <s v="Serviço de gerenciamento da manutenção da_x000a_frota veicular da PMES."/>
    <s v="Mês"/>
    <n v="12"/>
    <n v="1557620.92"/>
    <n v="18691451.039999999"/>
    <s v="1 - Novo"/>
    <d v="2026-09-14T00:00:00"/>
    <s v="3.3.90.39"/>
    <x v="0"/>
    <x v="0"/>
    <s v="CAP QOCPM Paulo Sergio Rocha Gomes"/>
    <s v="Remanejamento de valor vide 2026-7RDFQV. Valor alterado vide TAA nº 36/2026"/>
  </r>
  <r>
    <x v="6"/>
    <s v="Serviço de gerenciamento do abastecimento_x000a_da frota veicular da PMES."/>
    <s v="Litros"/>
    <n v="4185958.12"/>
    <n v="6.4"/>
    <n v="26790131.968000002"/>
    <s v="1 - Novo"/>
    <d v="2026-09-14T00:00:00"/>
    <s v="3.3.90.30"/>
    <x v="0"/>
    <x v="0"/>
    <s v="CAP QOCPM Paulo Sergio Rocha Gomes"/>
    <s v="Remanejamento de valor vide 2026-7RDFQV. Valor alterado vide TAA nº 36/2026"/>
  </r>
  <r>
    <x v="12"/>
    <s v="MATERIAL GRÁFICO"/>
    <s v="Ano"/>
    <n v="1"/>
    <n v="20000"/>
    <n v="20000"/>
    <s v="1 - Novo"/>
    <d v="2026-04-07T00:00:00"/>
    <s v="3.3.90.32"/>
    <x v="0"/>
    <x v="0"/>
    <s v="CAP QOCPM Paulo Sergio Rocha Gomes"/>
    <m/>
  </r>
  <r>
    <x v="6"/>
    <s v="Aquisição de Viaturas Policiais Caracterizadas"/>
    <s v="Unidade"/>
    <n v="16"/>
    <n v="191811.62"/>
    <n v="3068985.92"/>
    <s v="1 - Novo"/>
    <d v="2026-04-01T00:00:00"/>
    <s v="4.4.90.52"/>
    <x v="2"/>
    <x v="1"/>
    <s v="CAP QOCPM Paulo Sergio Rocha Gomes"/>
    <s v="InclusãoDAF vide 2026-CMBH8D. Recursos oriundos do Termo de Cooperação SERD-PMES vide 2025- KMM5N. Valor alterado vide TAA nº 018/2026, com  R$ 130.470,08 arcados com os recursos da LOA 2026 "/>
  </r>
  <r>
    <x v="13"/>
    <s v="Contratação de serviço de emissão e registro de diplomas digitais para a APM/ES."/>
    <s v="Unidade"/>
    <n v="90"/>
    <n v="100"/>
    <n v="9000"/>
    <s v="1 - Novo"/>
    <d v="2026-07-12T00:00:00"/>
    <s v="3.3.90.39"/>
    <x v="0"/>
    <x v="0"/>
    <s v="CAP QOCPM Paulo Sergio Rocha Gomes"/>
    <m/>
  </r>
  <r>
    <x v="13"/>
    <s v="PASSAGENS AÉREAS"/>
    <s v="Unidade"/>
    <n v="1"/>
    <n v="100000"/>
    <n v="100000"/>
    <s v="3 - Em andamento"/>
    <d v="2026-04-07T00:00:00"/>
    <s v="3.3.90.33"/>
    <x v="0"/>
    <x v="0"/>
    <s v="CAP QOCPM Marcelo Pain Maciel Filho"/>
    <m/>
  </r>
  <r>
    <x v="13"/>
    <s v="Registro de diplomas de gradução e pós-Graduação."/>
    <s v="Unidade"/>
    <n v="90"/>
    <n v="115"/>
    <n v="10350"/>
    <s v="1 - Novo"/>
    <d v="2026-07-12T00:00:00"/>
    <s v="3.3.90.39"/>
    <x v="0"/>
    <x v="0"/>
    <s v="CAP QOCPM Paulo Sergio Rocha Gomes"/>
    <m/>
  </r>
  <r>
    <x v="14"/>
    <s v="Suprimento de fundos"/>
    <s v="Ano"/>
    <n v="1"/>
    <n v="187500"/>
    <n v="187500"/>
    <s v="4 - Não se aplica"/>
    <m/>
    <s v="não se aplica"/>
    <x v="0"/>
    <x v="0"/>
    <s v="CAP QOCPM Marcelo Pain Maciel Filho"/>
    <s v="Demanda incluída para alinhamento à LOA 2026"/>
  </r>
  <r>
    <x v="15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x v="0"/>
    <x v="0"/>
    <s v="CAP QOCPM Marcelo Pain Maciel Filho"/>
    <m/>
  </r>
  <r>
    <x v="15"/>
    <s v="Programa Power BI  (business intelligence)"/>
    <s v="Unidade"/>
    <n v="12"/>
    <n v="899"/>
    <n v="10788"/>
    <s v="1 - Novo"/>
    <d v="2026-06-10T00:00:00"/>
    <s v="3.3.90.40"/>
    <x v="0"/>
    <x v="0"/>
    <s v="CAP QOCPM Marcelo Pain Maciel Filho"/>
    <m/>
  </r>
  <r>
    <x v="16"/>
    <s v="Água e Esgoto"/>
    <s v="Metros3"/>
    <n v="47880"/>
    <n v="38.244999999999997"/>
    <n v="1831170.5999999999"/>
    <s v="3 - Em andamento"/>
    <s v="Em andamento"/>
    <s v="3.3.90.39"/>
    <x v="0"/>
    <x v="0"/>
    <s v="CAP QOCPM Marcelo Pain Maciel Filho"/>
    <s v="Valor alterado vide 2026-M5M5F4"/>
  </r>
  <r>
    <x v="16"/>
    <s v="Energia Elétrica"/>
    <s v="KwH"/>
    <n v="25817545.559999999"/>
    <n v="0.20499999999999999"/>
    <n v="5292596.8397999993"/>
    <s v="3 - Em andamento"/>
    <s v="Em andamento"/>
    <s v="3.3.90.39"/>
    <x v="0"/>
    <x v="0"/>
    <s v="CAP QOCPM Marcelo Pain Maciel Filho"/>
    <m/>
  </r>
  <r>
    <x v="16"/>
    <s v="Locação de imóvel para abrigar a  sede da 17ª Cia Ind "/>
    <s v="Mês"/>
    <n v="12"/>
    <n v="30000"/>
    <n v="360000"/>
    <s v="1 - Novo"/>
    <s v="Em andamento"/>
    <s v="3.3.90.39"/>
    <x v="0"/>
    <x v="0"/>
    <s v="CAP QOCPM Marcelo Pain Maciel Filho"/>
    <m/>
  </r>
  <r>
    <x v="16"/>
    <s v="Locação de imóvel para abrigar a Sede do 2º CPOR"/>
    <s v="Mês"/>
    <n v="12"/>
    <n v="7999.585"/>
    <n v="95995.02"/>
    <s v="3 - Em andamento"/>
    <s v="Em andamento"/>
    <s v="3.3.90.39"/>
    <x v="0"/>
    <x v="0"/>
    <s v="CAP QOCPM Marcelo Pain Maciel Filho"/>
    <s v="Valor alterado vide TAA nº 031/2026"/>
  </r>
  <r>
    <x v="16"/>
    <s v="Locação de imóvel para abrigar o 2º Cia do 15ª BPM"/>
    <s v="Mês"/>
    <n v="12"/>
    <n v="6525.8774999999996"/>
    <n v="78310.53"/>
    <s v="3 - Em andamento"/>
    <s v="Em andamento"/>
    <s v="3.3.90.39"/>
    <x v="0"/>
    <x v="0"/>
    <s v="CAP QOCPM Marcelo Pain Maciel Filho"/>
    <s v="Alterado TAA nº 026/2026 - vide  2026-H6R3Z2"/>
  </r>
  <r>
    <x v="16"/>
    <s v="Locação do imóvel para abrigar a DLog4 (DMPM)"/>
    <s v="Mês"/>
    <n v="12"/>
    <n v="53017"/>
    <n v="636204"/>
    <s v="3 - Em andamento"/>
    <s v="Em andamento"/>
    <s v="3.3.90.39"/>
    <x v="0"/>
    <x v="0"/>
    <s v="CAP QOCPM Marcelo Pain Maciel Filho"/>
    <s v="Alterado TAA nº 027/2026 - vide  2026-R2L8SX. Valor alterado vide TAA nº 040/2026. Valor alterado vide TAA nº 041/2026"/>
  </r>
  <r>
    <x v="16"/>
    <s v="Seguro Predial da 3ª Cia do 7º BPM"/>
    <s v="Ano"/>
    <n v="1"/>
    <n v="2000"/>
    <n v="2000"/>
    <s v="3 - Em andamento"/>
    <s v="Em andamento"/>
    <s v="3.3.90.39"/>
    <x v="0"/>
    <x v="0"/>
    <s v="CAP QOCPM Marcelo Pain Maciel Filho"/>
    <m/>
  </r>
  <r>
    <x v="16"/>
    <s v="Taxa Condomínio"/>
    <s v="Mês"/>
    <n v="12"/>
    <n v="6232.58"/>
    <n v="74790.959999999992"/>
    <s v="3 - Em andamento"/>
    <s v="Em andamento"/>
    <s v="3.3.90.39"/>
    <x v="0"/>
    <x v="0"/>
    <s v="CAP QOCPM Marcelo Pain Maciel Filho"/>
    <s v="Valor alterado vide 2026-M5M5F4"/>
  </r>
  <r>
    <x v="16"/>
    <s v="Taxa de Marinha DPM da Vila Rubim"/>
    <s v="Ano"/>
    <n v="1"/>
    <n v="869.03"/>
    <n v="869.03"/>
    <s v="3 - Em andamento"/>
    <s v="Em andamento"/>
    <s v="3.3.90.47"/>
    <x v="0"/>
    <x v="0"/>
    <s v="CAP QOCPM Marcelo Pain Maciel Filho"/>
    <m/>
  </r>
  <r>
    <x v="16"/>
    <s v="Taxas diversas e despesas cartorárias"/>
    <s v="Ano"/>
    <n v="1"/>
    <n v="185412.49"/>
    <n v="185412.49"/>
    <s v="3 - Em andamento"/>
    <s v="Em andamento"/>
    <s v="3.3.90.47"/>
    <x v="0"/>
    <x v="0"/>
    <s v="CAP QOCPM Marcelo Pain Maciel Filho"/>
    <s v="Alterado TAA nº 027/2026 - vide  2026-R2L8SX"/>
  </r>
  <r>
    <x v="17"/>
    <s v="Contratos de prestação de serviços de limpeza, conservação e manutenção predial (nº 37-2023 / nº 38-2023)"/>
    <s v="Mês"/>
    <n v="12"/>
    <n v="958360.31333333335"/>
    <n v="11500323.76"/>
    <s v="3 - Em andamento"/>
    <s v="Prorrogado"/>
    <s v="3.3.90.37"/>
    <x v="0"/>
    <x v="0"/>
    <s v="CAP QOCPM Paulo Sergio Rocha Gomes"/>
    <s v="Valor alterado vide TAA nº 041/2026"/>
  </r>
  <r>
    <x v="17"/>
    <s v="Material de manutenção predial"/>
    <s v="Ano"/>
    <n v="1"/>
    <n v="800000"/>
    <n v="800000"/>
    <s v="3 - Em andamento"/>
    <s v="Prorrogado"/>
    <s v="3.3.90.30"/>
    <x v="0"/>
    <x v="0"/>
    <s v="CAP QOCPM Paulo Sergio Rocha Gomes"/>
    <s v="Demanda incluída para alinhamento à LOA 2026"/>
  </r>
  <r>
    <x v="17"/>
    <s v="Pagamentos de boleto de Anotação/Registro de Responsabilidade Técnica do CREA-ES e CAU-ES"/>
    <s v="Unidade"/>
    <n v="11"/>
    <n v="125"/>
    <n v="1375"/>
    <s v="4 - Não se aplica"/>
    <d v="2026-12-19T00:00:00"/>
    <s v="3.3.90.47"/>
    <x v="0"/>
    <x v="0"/>
    <s v="CAP QOCPM Marcelo Pain Maciel Filho"/>
    <m/>
  </r>
  <r>
    <x v="17"/>
    <s v="Placas e afins para identificação institucional de unidades"/>
    <s v="Ano"/>
    <n v="1"/>
    <n v="13655"/>
    <n v="13655"/>
    <s v="1 - Novo"/>
    <d v="2026-09-14T00:00:00"/>
    <s v="3.3.90.30"/>
    <x v="0"/>
    <x v="0"/>
    <s v="CAP QOCPM Marcelo Pain Maciel Filho"/>
    <s v="Objeto incluído vide TAA nº 30/2026"/>
  </r>
  <r>
    <x v="17"/>
    <s v="Serviço de manutenção predial"/>
    <s v="Ano"/>
    <n v="1"/>
    <n v="220000"/>
    <n v="220000"/>
    <s v="1 - Novo"/>
    <d v="2026-08-13T00:00:00"/>
    <s v="3.3.90.39"/>
    <x v="0"/>
    <x v="0"/>
    <s v="CAP QOCPM Paulo Sergio Rocha Gomes"/>
    <s v="Demanda incluída para alinhamento à LOA 2026"/>
  </r>
  <r>
    <x v="18"/>
    <s v="Equipamento de Proteção e Segurança - Cinto de Guarnição Completo"/>
    <s v="Unidade"/>
    <n v="200"/>
    <n v="800"/>
    <n v="160000"/>
    <s v="1 - Novo"/>
    <d v="2026-10-16T00:00:00"/>
    <s v="3.3.90.30"/>
    <x v="0"/>
    <x v="0"/>
    <s v="CAP QOCPM Paulo Sergio Rocha Gomes"/>
    <m/>
  </r>
  <r>
    <x v="17"/>
    <s v="Construção da sede da Cia Ind de Santa Maria de Jetibá"/>
    <s v="Mês"/>
    <n v="2"/>
    <n v="300000"/>
    <n v="600000"/>
    <s v="1 - Novo"/>
    <d v="2026-09-14T00:00:00"/>
    <s v="4.4.90.51"/>
    <x v="0"/>
    <x v="1"/>
    <s v="JOSÉ LUIZ FERREIRA FELIPE DA SILVA"/>
    <s v="Alterado TAA nº 024/2026 - vide 2026-7C09BS"/>
  </r>
  <r>
    <x v="17"/>
    <s v="Construção da 18ª Cia Ind (Jaguaré)"/>
    <s v="Mês"/>
    <n v="10"/>
    <n v="351213.84"/>
    <n v="3512138.4000000004"/>
    <s v="1 - Novo"/>
    <d v="2026-04-14T00:00:00"/>
    <s v="4.4.90.51"/>
    <x v="0"/>
    <x v="1"/>
    <s v="JOSÉ LUIZ FERREIRA FELIPE DA SILVA"/>
    <s v="Valor alterado vide 2026-TNJZ8X"/>
  </r>
  <r>
    <x v="17"/>
    <s v="Construção das novas salas de aula da APM"/>
    <s v="Mês"/>
    <n v="10"/>
    <n v="272347.2"/>
    <n v="2723472"/>
    <s v="1 - Novo"/>
    <d v="2026-04-07T00:00:00"/>
    <s v="4.4.90.51"/>
    <x v="0"/>
    <x v="1"/>
    <s v="JOSÉ LUIZ FERREIRA FELIPE DA SILVA"/>
    <m/>
  </r>
  <r>
    <x v="17"/>
    <s v="Serviço técnico de Levantamento Topográfico e Sondagem Geotécnica"/>
    <s v="Ano"/>
    <n v="1"/>
    <n v="220000"/>
    <n v="220000"/>
    <s v="1 - Novo"/>
    <d v="2026-12-01T00:00:00"/>
    <s v="4.4.90.51"/>
    <x v="0"/>
    <x v="1"/>
    <s v="CAP QOCPM Paulo Sergio Rocha Gomes"/>
    <s v="Incluído vide TAA nº 042/2026"/>
  </r>
  <r>
    <x v="17"/>
    <s v="Aquisição de aparelhos de ar condicionado e cortinas de ar, com instalação inclusa, incluindo o fornecimento de materiais e serviços acessórios necessários à instalação "/>
    <s v="Ano"/>
    <n v="1"/>
    <n v="440000"/>
    <n v="440000"/>
    <s v="1 - Novo"/>
    <d v="2026-12-01T00:00:00"/>
    <s v="4.4.90.51"/>
    <x v="0"/>
    <x v="1"/>
    <s v="CAP QOCPM Paulo Sergio Rocha Gomes"/>
    <s v="Incluído vide TAA nº 042/2026"/>
  </r>
  <r>
    <x v="17"/>
    <s v="Reforma de ampliação do stand de tiros da PMES"/>
    <s v="Mês"/>
    <n v="6"/>
    <n v="230481.41"/>
    <n v="1542888.46"/>
    <s v="3 - Em andamento"/>
    <s v="Prorrogado"/>
    <s v="4.4.90.51"/>
    <x v="0"/>
    <x v="1"/>
    <s v="GABRIELA CALLEGARI CARNEIRO"/>
    <s v="Valor alterado vide TAA nº 042/2026"/>
  </r>
  <r>
    <x v="17"/>
    <s v="Construção 19ª Cia Ind"/>
    <s v="Mês"/>
    <n v="8"/>
    <n v="77500"/>
    <n v="620000"/>
    <s v="1 - Novo"/>
    <d v="2026-04-14T00:00:00"/>
    <s v="4.4.90.51"/>
    <x v="0"/>
    <x v="1"/>
    <s v="JOSÉ LUIZ FERREIRA FELIPE DA SILVA"/>
    <s v="Demanda incluída vide 2026-VVMDX4;"/>
  </r>
  <r>
    <x v="17"/>
    <s v="Construção da nova sede da 3ª Cia do 8º BPM (Pancas-ES)"/>
    <s v="Mês"/>
    <n v="1"/>
    <n v="28528"/>
    <n v="28528"/>
    <s v="1 - Novo"/>
    <d v="2026-04-07T00:00:00"/>
    <s v="4.4.90.51"/>
    <x v="0"/>
    <x v="1"/>
    <s v="GABRIELA CALLEGARI CARNEIRO"/>
    <s v="Demanda incluída vide edocs 2026-8HQ3BW"/>
  </r>
  <r>
    <x v="18"/>
    <s v="Exoesqueleto"/>
    <s v="Unidade"/>
    <n v="194"/>
    <n v="1721.6494845360826"/>
    <n v="334000"/>
    <s v="1 - Novo"/>
    <d v="2026-05-09T00:00:00"/>
    <s v="4.4.90.52"/>
    <x v="0"/>
    <x v="1"/>
    <s v="CAP QOCPM Paulo Sergio Rocha Gomes"/>
    <m/>
  </r>
  <r>
    <x v="18"/>
    <s v="Traje antibombas completo"/>
    <s v="Unidade"/>
    <n v="1"/>
    <n v="2000000"/>
    <n v="2000000"/>
    <s v="2 - Prorrogação"/>
    <d v="2026-11-17T00:00:00"/>
    <s v="4.4.90.52"/>
    <x v="4"/>
    <x v="1"/>
    <s v="CAP QOCPM Paulo Sergio Rocha Gomes"/>
    <s v="Demanda incluída conforme TAA nº 22/2026"/>
  </r>
  <r>
    <x v="18"/>
    <s v="Armamento de Porte (Pistola)"/>
    <s v="Unidade"/>
    <n v="69"/>
    <n v="2500"/>
    <n v="172500"/>
    <s v="1 - Novo"/>
    <d v="2026-08-13T00:00:00"/>
    <s v="4.4.90.52"/>
    <x v="0"/>
    <x v="1"/>
    <s v="CAP QOCPM Paulo Sergio Rocha Gomes"/>
    <m/>
  </r>
  <r>
    <x v="18"/>
    <s v="IMPO – Insumos e acessórios para AINM (Taser 7)"/>
    <s v="Unidade"/>
    <n v="840"/>
    <n v="238"/>
    <n v="200000"/>
    <s v="1 - Novo"/>
    <d v="2026-10-01T00:00:00"/>
    <s v="3.3.90.30"/>
    <x v="0"/>
    <x v="0"/>
    <s v="CAP QOCPM Paulo Sergio Rocha Gomes"/>
    <s v="Incluído vide TAA nº 038/2026"/>
  </r>
  <r>
    <x v="18"/>
    <s v="Instrumentos de Menor Potencial Ofensivo (Espargidor)"/>
    <s v="Unidade"/>
    <n v="500"/>
    <n v="210"/>
    <n v="105000"/>
    <s v="1 - Novo"/>
    <d v="2026-05-09T00:00:00"/>
    <s v="3.3.90.30"/>
    <x v="0"/>
    <x v="0"/>
    <s v="CAP QOCPM Paulo Sergio Rocha Gomes"/>
    <m/>
  </r>
  <r>
    <x v="18"/>
    <s v="Kit APH "/>
    <s v="Unidade"/>
    <n v="227.5"/>
    <n v="1600"/>
    <n v="364000"/>
    <s v="1 - Novo"/>
    <d v="2026-09-14T00:00:00"/>
    <s v="3.3.90.30"/>
    <x v="0"/>
    <x v="0"/>
    <s v="CAP QOCPM Paulo Sergio Rocha Gomes"/>
    <s v="Valor alterado vide TAA nº 035/2026"/>
  </r>
  <r>
    <x v="18"/>
    <s v="Munições de Elastômero (impacto controlado)"/>
    <s v="Unidade"/>
    <n v="5000"/>
    <n v="30"/>
    <n v="150000"/>
    <s v="1 - Novo"/>
    <d v="2026-07-12T00:00:00"/>
    <s v="3.3.90.30"/>
    <x v="0"/>
    <x v="0"/>
    <s v="CAP QOCPM Paulo Sergio Rocha Gomes"/>
    <m/>
  </r>
  <r>
    <x v="18"/>
    <s v="Munições Letais"/>
    <s v="Unidade"/>
    <n v="82500"/>
    <n v="8"/>
    <n v="660000"/>
    <s v="1 - Novo"/>
    <d v="2026-07-12T00:00:00"/>
    <s v="3.3.90.30"/>
    <x v="0"/>
    <x v="0"/>
    <s v="CAP QOCPM Paulo Sergio Rocha Gomes"/>
    <s v="Valor alterado vide TAA nº 035/2026"/>
  </r>
  <r>
    <x v="18"/>
    <s v="Munições Químicas (Granadas)"/>
    <s v="Unidade"/>
    <n v="262"/>
    <n v="400"/>
    <n v="104800"/>
    <s v="1 - Novo"/>
    <d v="2026-07-12T00:00:00"/>
    <s v="3.3.90.30"/>
    <x v="0"/>
    <x v="0"/>
    <s v="CAP QOCPM Paulo Sergio Rocha Gomes"/>
    <m/>
  </r>
  <r>
    <x v="18"/>
    <s v="Armamento Portátil"/>
    <s v="Unidade"/>
    <n v="10"/>
    <n v="10296"/>
    <n v="102960"/>
    <s v="1 - Novo"/>
    <d v="2026-05-09T00:00:00"/>
    <s v="4.4.90.52"/>
    <x v="0"/>
    <x v="1"/>
    <s v="CAP QOCPM Paulo Sergio Rocha Gomes"/>
    <m/>
  </r>
  <r>
    <x v="18"/>
    <s v="Armamento Portátil (Fuzil de Precisão)"/>
    <s v="Unidade"/>
    <n v="1"/>
    <n v="85800"/>
    <n v="85800"/>
    <s v="1 - Novo"/>
    <d v="2026-05-09T00:00:00"/>
    <s v="4.4.90.52"/>
    <x v="0"/>
    <x v="1"/>
    <s v="CAP QOCPM Paulo Sergio Rocha Gomes"/>
    <m/>
  </r>
  <r>
    <x v="18"/>
    <s v="Optrônicos e Dispositivos Táticos"/>
    <s v="Unidade"/>
    <n v="20"/>
    <n v="2500"/>
    <n v="50000"/>
    <s v="1 - Novo"/>
    <d v="2026-11-17T00:00:00"/>
    <s v="4.4.90.52"/>
    <x v="0"/>
    <x v="1"/>
    <s v="CAP QOCPM Paulo Sergio Rocha Gomes"/>
    <m/>
  </r>
  <r>
    <x v="19"/>
    <s v="Aquisição de Colchões"/>
    <s v="Unidade"/>
    <n v="300"/>
    <n v="475"/>
    <n v="142500"/>
    <s v="1 - Novo"/>
    <d v="2026-11-17T00:00:00"/>
    <s v="3.3.90.30"/>
    <x v="0"/>
    <x v="0"/>
    <s v="CAP QOCPM Paulo Sergio Rocha Gomes"/>
    <s v="Demanda incluída vide 2026-958B6L "/>
  </r>
  <r>
    <x v="19"/>
    <s v="Aquisição de Equipamentos de Proteção Individual – EPI’s"/>
    <s v="Unidade"/>
    <n v="300"/>
    <n v="560"/>
    <n v="168000"/>
    <s v="1 - Novo"/>
    <d v="2026-11-17T00:00:00"/>
    <s v="3.3.90.30"/>
    <x v="0"/>
    <x v="0"/>
    <s v="CAP QOCPM Paulo Sergio Rocha Gomes"/>
    <s v="Demanda incluída vide 2026-958B6L "/>
  </r>
  <r>
    <x v="19"/>
    <s v="Aquisição de Sinalização e Logística"/>
    <s v="Unidade"/>
    <n v="443"/>
    <n v="100"/>
    <n v="44300"/>
    <s v="1 - Novo"/>
    <d v="2026-11-17T00:00:00"/>
    <s v="3.3.90.30"/>
    <x v="0"/>
    <x v="0"/>
    <s v="CAP QOCPM Paulo Sergio Rocha Gomes"/>
    <s v="Demanda incluída vide 2026-958B6L "/>
  </r>
  <r>
    <x v="19"/>
    <s v="Gêneros de alimentação (Café, açúcar, adoçante)"/>
    <s v="Ano"/>
    <n v="1"/>
    <n v="28000"/>
    <n v="28000"/>
    <s v="1 - Novo"/>
    <d v="2026-12-19T00:00:00"/>
    <s v="3.3.90.30"/>
    <x v="0"/>
    <x v="0"/>
    <s v="CAP QOCPM Paulo Sergio Rocha Gomes"/>
    <s v="Valor alterado vide 2026-958B6L; Valor alterado vide TAA nº 033/2026"/>
  </r>
  <r>
    <x v="19"/>
    <s v="Material de acondicionamento: Envelopes plásticos de segurança e fechadura biométrica"/>
    <s v="Unidade"/>
    <n v="2650"/>
    <n v="20"/>
    <n v="53000"/>
    <s v="1 - Novo"/>
    <d v="2026-11-17T00:00:00"/>
    <s v="3.3.90.30"/>
    <x v="0"/>
    <x v="0"/>
    <s v="CAP QOCPM Paulo Sergio Rocha Gomes"/>
    <s v="Valor alterado vide 2026-DKQCFV"/>
  </r>
  <r>
    <x v="19"/>
    <s v="Material de copa e cozinha"/>
    <s v="Ano"/>
    <n v="694"/>
    <n v="150"/>
    <n v="104100"/>
    <s v="1 - Novo"/>
    <d v="2026-12-19T00:00:00"/>
    <s v="3.3.90.30"/>
    <x v="0"/>
    <x v="0"/>
    <s v="CAP QOCPM Paulo Sergio Rocha Gomes"/>
    <s v="Valor alterado vide 2026-958B6L "/>
  </r>
  <r>
    <x v="19"/>
    <s v="Material de expediente"/>
    <s v="Ano"/>
    <n v="1"/>
    <n v="288953.40000000002"/>
    <n v="288953.40000000002"/>
    <s v="1 - Novo"/>
    <d v="2026-12-19T00:00:00"/>
    <s v="3.3.90.30"/>
    <x v="0"/>
    <x v="0"/>
    <s v="CAP QOCPM Paulo Sergio Rocha Gomes"/>
    <s v="Valor alterado vide 2026-958B6L;_x000a_Valor alterado vide 2026-XJ8TNX;Valor alterado vide TAA nº 033/2026"/>
  </r>
  <r>
    <x v="19"/>
    <s v="Material de limpeza e produção de higienização "/>
    <s v="Ano"/>
    <n v="1"/>
    <n v="391503.3"/>
    <n v="391503.3"/>
    <s v="1 - Novo"/>
    <d v="2026-12-19T00:00:00"/>
    <s v="3.3.90.30"/>
    <x v="0"/>
    <x v="0"/>
    <s v="CAP QOCPM Paulo Sergio Rocha Gomes"/>
    <s v="Valor alterado vide TAA nº 033/2026"/>
  </r>
  <r>
    <x v="19"/>
    <s v="Material de Manobra e Patrulhamento                                  (Insumos do Método Giraldi)"/>
    <s v="Ano"/>
    <n v="685"/>
    <n v="150"/>
    <n v="102750"/>
    <s v="1 - Novo"/>
    <d v="2026-12-19T00:00:00"/>
    <s v="3.3.90.30"/>
    <x v="0"/>
    <x v="0"/>
    <s v="CAP QOCPM Paulo Sergio Rocha Gomes"/>
    <s v="Valor alterado vide 2026-958B6L "/>
  </r>
  <r>
    <x v="19"/>
    <s v="Material de processamento de dados (Insumos de informática)"/>
    <s v="Ano"/>
    <n v="1"/>
    <n v="90501.48"/>
    <n v="90501.48"/>
    <s v="1 - Novo"/>
    <d v="2026-12-19T00:00:00"/>
    <s v="3.3.90.30"/>
    <x v="0"/>
    <x v="0"/>
    <s v="CAP QOCPM Paulo Sergio Rocha Gomes"/>
    <s v="Valor alterado vide 2026-DKQCFV;_x000a_Valor alterado vide 2026-XJ8TNX"/>
  </r>
  <r>
    <x v="19"/>
    <s v="Material de proteção e segurança (Protetor solar)"/>
    <s v="Ano"/>
    <n v="6500"/>
    <n v="9"/>
    <n v="58500"/>
    <s v="1 - Novo"/>
    <d v="2026-12-19T00:00:00"/>
    <s v="3.3.90.30"/>
    <x v="0"/>
    <x v="0"/>
    <s v="CAP QOCPM Paulo Sergio Rocha Gomes"/>
    <m/>
  </r>
  <r>
    <x v="19"/>
    <s v="Material educativo e esportivo"/>
    <s v="Unidade"/>
    <n v="59"/>
    <n v="662"/>
    <n v="39058"/>
    <s v="1 - Novo"/>
    <d v="2026-11-17T00:00:00"/>
    <s v="3.3.90.30"/>
    <x v="0"/>
    <x v="0"/>
    <s v="CAP QOCPM Paulo Sergio Rocha Gomes"/>
    <s v="Valor alterado vide 2026-958B6L "/>
  </r>
  <r>
    <x v="19"/>
    <s v="Material gráfico                                                                     (Pastas, Fichas)"/>
    <s v="Ano"/>
    <n v="5600"/>
    <n v="5"/>
    <n v="28000"/>
    <s v="1 - Novo"/>
    <d v="2026-12-19T00:00:00"/>
    <s v="3.3.90.30"/>
    <x v="0"/>
    <x v="0"/>
    <s v="CAP QOCPM Paulo Sergio Rocha Gomes"/>
    <s v="Valor alterado vide 2026-958B6L "/>
  </r>
  <r>
    <x v="19"/>
    <s v="Material para manutenção de bens móveis  (Elementos filtrantes, kit GLP, suporte televisão)"/>
    <s v="Ano"/>
    <n v="329"/>
    <n v="110"/>
    <n v="36190"/>
    <s v="1 - Novo"/>
    <d v="2026-12-19T00:00:00"/>
    <s v="3.3.90.30"/>
    <x v="0"/>
    <x v="0"/>
    <s v="CAP QOCPM Paulo Sergio Rocha Gomes"/>
    <s v="Valor alterado vide 2026-958B6L "/>
  </r>
  <r>
    <x v="19"/>
    <s v="Serviço – Almoxarifado virtual do Estado do Espírito Santo (AVIES)"/>
    <s v="Ano"/>
    <n v="1"/>
    <n v="537543.30000000005"/>
    <n v="537543.30000000005"/>
    <s v="1 - Novo"/>
    <d v="2026-11-01T00:00:00"/>
    <s v="3.3.90.39"/>
    <x v="0"/>
    <x v="0"/>
    <s v="CAP QOCPM Paulo Sergio Rocha Gomes"/>
    <s v="Demanda incluída vide TAA nº 033/2026"/>
  </r>
  <r>
    <x v="19"/>
    <s v="Uniformes, tecidos e aviamentos"/>
    <s v="Unidade"/>
    <n v="870"/>
    <n v="100"/>
    <n v="87000"/>
    <s v="1 - Novo"/>
    <d v="2026-11-17T00:00:00"/>
    <s v="3.3.90.30"/>
    <x v="0"/>
    <x v="0"/>
    <s v="CAP QOCPM Paulo Sergio Rocha Gomes"/>
    <s v="Demanda incluída vide edocs 2026-DKQCFV"/>
  </r>
  <r>
    <x v="20"/>
    <s v="Cédulas de identidade funcional policial militar"/>
    <s v="Unidade"/>
    <n v="10000"/>
    <n v="2.5"/>
    <n v="25000"/>
    <s v="1 - Novo"/>
    <d v="2026-09-17T00:00:00"/>
    <s v="3.3.90.30"/>
    <x v="0"/>
    <x v="0"/>
    <s v="CAP QOCPM Marcelo Pain Maciel Filho"/>
    <s v="Alterado TAA nº 025/2026 - vide 2026-H6R3Z2"/>
  </r>
  <r>
    <x v="20"/>
    <s v="Concurso público (CFO)"/>
    <s v="Unidade"/>
    <s v="-"/>
    <n v="130"/>
    <n v="257152"/>
    <s v="1 - Novo"/>
    <d v="2026-11-17T00:00:00"/>
    <s v="3.3.90.39"/>
    <x v="0"/>
    <x v="0"/>
    <s v="CAP QOCPM Marcelo Pain Maciel Filho"/>
    <s v="Objeto alterado vide TAA nº 043/2026"/>
  </r>
  <r>
    <x v="20"/>
    <s v="Concurso público (CHS)"/>
    <s v="Unidade"/>
    <n v="1500"/>
    <n v="130"/>
    <n v="195000"/>
    <s v="1 - Novo"/>
    <d v="2026-04-07T00:00:00"/>
    <s v="3.3.90.39"/>
    <x v="0"/>
    <x v="0"/>
    <s v="CAP QOCPM Marcelo Pain Maciel Filho"/>
    <m/>
  </r>
  <r>
    <x v="20"/>
    <s v="Concursos público (CFSd)"/>
    <s v="Unidade"/>
    <n v="22692.307692307691"/>
    <n v="130"/>
    <n v="2950000"/>
    <s v="1 - Novo"/>
    <d v="2026-11-17T00:00:00"/>
    <s v="3.3.90.39"/>
    <x v="0"/>
    <x v="0"/>
    <s v="CAP QOCPM Marcelo Pain Maciel Filho"/>
    <s v="Valor alterado para alinhamento à LOA 2026"/>
  </r>
  <r>
    <x v="20"/>
    <s v="Diário Oficial"/>
    <s v="Ano"/>
    <n v="1"/>
    <n v="450000"/>
    <n v="450000"/>
    <s v="3 - Em andamento"/>
    <s v="Em andamento"/>
    <s v="3.3.91.39"/>
    <x v="0"/>
    <x v="0"/>
    <s v="CAP QOCPM Marcelo Pain Maciel Filho"/>
    <s v="Objeto alterado vide TAA nº 043/2026"/>
  </r>
  <r>
    <x v="20"/>
    <s v="O Vale Transporte utilizado na localidade em que o servidor atua, exclusivamente para o deslocamento da residência ao trabalho e seu retorno"/>
    <s v="Mês"/>
    <n v="12"/>
    <n v="49695.216666666667"/>
    <n v="596342.6"/>
    <s v="1 - Novo"/>
    <d v="2026-04-07T00:00:00"/>
    <s v="3.3.90.49"/>
    <x v="0"/>
    <x v="0"/>
    <s v="CAP QOCPM Marcelo Pain Maciel Filho"/>
    <s v="Valor alterado para alinhamento à LOA 2026. Valor alterado vide TAA nº 029/2026"/>
  </r>
  <r>
    <x v="20"/>
    <s v="Prestação de serviços administrativos e de suporte de nível operacional – Empresa MGS"/>
    <s v="Mês"/>
    <n v="12"/>
    <n v="61061.066666666673"/>
    <n v="732732.8"/>
    <s v="2 - Prorrogação"/>
    <d v="2026-01-01T00:00:00"/>
    <s v="3.3.90.37"/>
    <x v="0"/>
    <x v="0"/>
    <s v="MAJ QOCPM Paulo Sergio Rocha Gomes"/>
    <s v="Demanda incluída para alinhamento à LOA 2026. Objeto alterado vide TAA nº 043/2026"/>
  </r>
  <r>
    <x v="20"/>
    <s v="Proteção Plástica para cédulas de identidade funcional policial militar"/>
    <s v="Unidade"/>
    <n v="10000"/>
    <n v="0.17"/>
    <n v="1700.0000000000002"/>
    <s v="1 - Novo"/>
    <d v="2026-11-17T00:00:00"/>
    <s v="3.3.90.30"/>
    <x v="0"/>
    <x v="0"/>
    <s v="CAP QOCPM Marcelo Pain Maciel Filho"/>
    <s v="Demanda incluída vide 2026-FD5CP3"/>
  </r>
  <r>
    <x v="20"/>
    <s v="Toxicológico"/>
    <s v="Unidade"/>
    <n v="2800"/>
    <n v="50"/>
    <n v="140000"/>
    <s v="1 - Novo"/>
    <d v="2026-11-17T00:00:00"/>
    <s v="3.3.90.39"/>
    <x v="0"/>
    <x v="0"/>
    <s v="CAP QOCPM Marcelo Pain Maciel Filho"/>
    <m/>
  </r>
  <r>
    <x v="21"/>
    <s v="Assinaturas digitais / Certificado digital"/>
    <s v="Unidade"/>
    <n v="300"/>
    <n v="150"/>
    <n v="45000"/>
    <s v="1 - Novo"/>
    <s v="Em andamento"/>
    <s v="3.3.90.40"/>
    <x v="0"/>
    <x v="0"/>
    <s v="CAP QOCPM Paulo Sergio Rocha Gomes"/>
    <m/>
  </r>
  <r>
    <x v="21"/>
    <s v="Contrato Link de dados - NORTE"/>
    <s v="Mês"/>
    <n v="12"/>
    <n v="20900"/>
    <n v="250800"/>
    <s v="3 - Em andamento"/>
    <s v="Em andamento"/>
    <s v="3.3.90.40"/>
    <x v="0"/>
    <x v="0"/>
    <s v="CAP QOCPM Paulo Sergio Rocha Gomes"/>
    <m/>
  </r>
  <r>
    <x v="21"/>
    <s v="Contrato Link de dados - RMGV"/>
    <s v="Mês"/>
    <n v="12"/>
    <n v="48400"/>
    <n v="580800"/>
    <s v="3 - Em andamento"/>
    <s v="Em andamento"/>
    <s v="3.3.90.40"/>
    <x v="0"/>
    <x v="0"/>
    <s v="CAP QOCPM Paulo Sergio Rocha Gomes"/>
    <m/>
  </r>
  <r>
    <x v="21"/>
    <s v="Radiocomunicadores "/>
    <s v="Unidade"/>
    <n v="100"/>
    <n v="8993.8355555555554"/>
    <n v="899383.5555555555"/>
    <s v="1 - Novo"/>
    <d v="2026-07-12T00:00:00"/>
    <s v="4.4.90.52"/>
    <x v="0"/>
    <x v="1"/>
    <s v="CAP QOCPM Paulo Sergio Rocha Gomes"/>
    <m/>
  </r>
  <r>
    <x v="21"/>
    <s v="Contrato Link de dados - SUL"/>
    <s v="Mês"/>
    <n v="12"/>
    <n v="66667"/>
    <n v="800004"/>
    <s v="3 - Em andamento"/>
    <s v="Em andamento"/>
    <s v="3.3.90.40"/>
    <x v="0"/>
    <x v="0"/>
    <s v="CAP QOCPM Paulo Sergio Rocha Gomes"/>
    <m/>
  </r>
  <r>
    <x v="21"/>
    <s v="Multifuncionais"/>
    <s v="Unidade"/>
    <n v="500"/>
    <n v="3820.75"/>
    <n v="1910375"/>
    <s v="1 - Novo"/>
    <d v="2026-05-09T00:00:00"/>
    <s v="4.4.90.52"/>
    <x v="0"/>
    <x v="1"/>
    <s v="CAP QOCPM Paulo Sergio Rocha Gomes"/>
    <m/>
  </r>
  <r>
    <x v="21"/>
    <s v="Material para manutenção e reposição de CFTV, e controle de acesso"/>
    <s v="Ano"/>
    <n v="1"/>
    <n v="64000"/>
    <n v="64000"/>
    <s v="1 - Novo"/>
    <d v="2026-04-07T00:00:00"/>
    <s v="4.4.90.52"/>
    <x v="0"/>
    <x v="1"/>
    <s v="CAP QOCPM Paulo Sergio Rocha Gomes"/>
    <s v="Descrição do objeto alterada vide 2026-T9PS9M. Valor alterado vide vide TAA nº 039/2026"/>
  </r>
  <r>
    <x v="21"/>
    <s v="Tablets"/>
    <s v="Unidade"/>
    <n v="79.816364925549507"/>
    <n v="4231"/>
    <n v="337703.04"/>
    <s v="1 - Novo"/>
    <d v="2026-07-12T00:00:00"/>
    <s v="4.4.90.52"/>
    <x v="2"/>
    <x v="1"/>
    <s v="CAP QOCPM Paulo Sergio Rocha Gomes"/>
    <s v="Valor alterado com R$ 164.000,00, oriundos da descentralização da SERD, vide TAA nº 032/2026. Valor alterado vide TAA nº 045/2026"/>
  </r>
  <r>
    <x v="21"/>
    <s v="Contrato Reprografia"/>
    <s v="Mês"/>
    <n v="12"/>
    <n v="18810"/>
    <n v="225720"/>
    <s v="3 - Em andamento"/>
    <s v="Em andamento"/>
    <s v="3.3.90.40"/>
    <x v="0"/>
    <x v="0"/>
    <s v="CAP QOCPM Paulo Sergio Rocha Gomes"/>
    <m/>
  </r>
  <r>
    <x v="21"/>
    <s v="Manutenção do Sistema de Radiocomunicação e Transceptores"/>
    <s v="Mês"/>
    <n v="12"/>
    <n v="80041"/>
    <n v="960492"/>
    <s v="2 - Prorrogação"/>
    <s v="Em andamento"/>
    <s v="3.3.90.37"/>
    <x v="0"/>
    <x v="0"/>
    <s v="CAP QOCPM Paulo Sergio Rocha Gomes"/>
    <m/>
  </r>
  <r>
    <x v="21"/>
    <s v="Insumos e periféricos para videoconferência"/>
    <s v="Unidade"/>
    <n v="10"/>
    <n v="9600"/>
    <n v="96000"/>
    <s v="1 - Novo"/>
    <d v="2026-12-01T00:00:00"/>
    <s v="3.3.90.30"/>
    <x v="4"/>
    <x v="0"/>
    <s v="CAP QOCPM Paulo Sergio Rocha Gomes"/>
    <s v="Incluído vide TAA nº 044/2026"/>
  </r>
  <r>
    <x v="21"/>
    <s v="Prestação de Serviço de Suporte Técnico e Manutenção de PABX"/>
    <s v="Mês"/>
    <n v="5"/>
    <n v="25000"/>
    <n v="125000"/>
    <s v="2 - Prorrogação"/>
    <s v="Em andamento"/>
    <s v="3.3.90.39"/>
    <x v="0"/>
    <x v="0"/>
    <s v="CAP QOCPM Paulo Sergio Rocha Gomes"/>
    <m/>
  </r>
  <r>
    <x v="21"/>
    <s v="Prestação de Serviço de Suporte Técnico e Manutenção em Consoles de despacho e PABX"/>
    <s v="Mês"/>
    <n v="6"/>
    <n v="87666.666666666672"/>
    <n v="526000"/>
    <s v="2 - Prorrogação"/>
    <d v="2026-07-12T00:00:00"/>
    <s v="3.3.90.39"/>
    <x v="0"/>
    <x v="0"/>
    <s v="CAP QOCPM Paulo Sergio Rocha Gomes"/>
    <s v="Alterado TAA nº 023/2026 - vide  2026-69HQ94"/>
  </r>
  <r>
    <x v="21"/>
    <s v="Prestação de Serviços de Telefonia Fixa"/>
    <s v="Mês"/>
    <n v="7"/>
    <n v="16667"/>
    <n v="116669"/>
    <s v="2 - Prorrogação"/>
    <s v="Em andamento"/>
    <s v="3.3.90.40"/>
    <x v="0"/>
    <x v="0"/>
    <s v="CAP QOCPM Paulo Sergio Rocha Gomes"/>
    <m/>
  </r>
  <r>
    <x v="21"/>
    <s v="Equipamentos de videoconferência"/>
    <s v="Unidade"/>
    <n v="10"/>
    <n v="2500"/>
    <n v="25000"/>
    <s v="1 - Novo"/>
    <d v="2026-10-01T00:00:00"/>
    <s v="4.4.90.52"/>
    <x v="0"/>
    <x v="1"/>
    <s v="CAP QOCPM Paulo Sergio Rocha Gomes"/>
    <s v="Incluído vide TAA nº 039/2026"/>
  </r>
  <r>
    <x v="21"/>
    <s v="Gabinetes Outdoor Antivandalismo 24U"/>
    <s v="Unidade"/>
    <n v="5"/>
    <n v="10000"/>
    <n v="50000"/>
    <s v="1 - Novo"/>
    <d v="2026-04-07T00:00:00"/>
    <s v="4.4.90.52"/>
    <x v="0"/>
    <x v="1"/>
    <s v="CAP QOCPM Paulo Sergio Rocha Gomes"/>
    <m/>
  </r>
  <r>
    <x v="21"/>
    <s v="Prestação de Serviços de Telefonia Móvel "/>
    <s v="Mês"/>
    <n v="12"/>
    <n v="132166.66666666666"/>
    <n v="1586000"/>
    <s v="2 - Prorrogação"/>
    <s v="Em andamento"/>
    <s v="3.3.90.40"/>
    <x v="0"/>
    <x v="0"/>
    <s v="CAP QOCPM Paulo Sergio Rocha Gomes"/>
    <s v="Alterado TAA nº 023/2026 - vide  2026-69HQ94"/>
  </r>
  <r>
    <x v="22"/>
    <s v="Bota de equitação"/>
    <s v="Unidade"/>
    <n v="118"/>
    <n v="1001.2968644067796"/>
    <n v="118153.03"/>
    <s v="1 - Novo"/>
    <d v="2026-08-13T00:00:00"/>
    <s v="3.3.90.30"/>
    <x v="0"/>
    <x v="0"/>
    <s v="CAP QOCPM Paulo Sergio Rocha Gomes"/>
    <s v=" Valor alterado vide TAA nº 037/2026"/>
  </r>
  <r>
    <x v="22"/>
    <s v="Capacete de policiamento ostensivo montado"/>
    <s v="Unidade"/>
    <n v="100"/>
    <n v="520"/>
    <n v="52000"/>
    <s v="1 - Novo"/>
    <d v="2026-04-07T00:00:00"/>
    <s v="3.3.90.30"/>
    <x v="0"/>
    <x v="0"/>
    <s v="CAP QOCPM Paulo Sergio Rocha Gomes"/>
    <m/>
  </r>
  <r>
    <x v="22"/>
    <s v="CONJUNTO IMPERMEÁVEL DE BLUSA E CALÇA COM FAIXAS REFLETIVAS"/>
    <s v="Unidade"/>
    <n v="61"/>
    <n v="350"/>
    <n v="21350"/>
    <s v="1 - Novo"/>
    <d v="2026-04-07T00:00:00"/>
    <s v="3.3.90.30"/>
    <x v="0"/>
    <x v="0"/>
    <s v="CAP QOCPM Marcelo Pain Maciel Filho"/>
    <m/>
  </r>
  <r>
    <x v="22"/>
    <s v="Contratação de serviço clínico e cirúrgico emergencial para equinos"/>
    <s v="Ano"/>
    <n v="1"/>
    <n v="264503.39"/>
    <n v="264503.39"/>
    <s v="2 - Prorrogação"/>
    <d v="2026-08-13T00:00:00"/>
    <s v="3.3.90.39"/>
    <x v="0"/>
    <x v="0"/>
    <s v="CAP QOCPM Paulo Sergio Rocha Gomes"/>
    <s v=" Valor alterado vide TAA nº 037/2026"/>
  </r>
  <r>
    <x v="22"/>
    <s v="Contratação para fornecimento de serragem maravalha para cama de equinos"/>
    <s v="Kg"/>
    <n v="123188.88222222222"/>
    <n v="4.5"/>
    <n v="554349.97"/>
    <s v="1 - Novo"/>
    <d v="2026-04-07T00:00:00"/>
    <s v="3.3.90.30"/>
    <x v="0"/>
    <x v="0"/>
    <s v="CAP QOCPM Paulo Sergio Rocha Gomes"/>
    <s v=" Valor alterado vide TAA nº 037/2026"/>
  </r>
  <r>
    <x v="22"/>
    <s v="Feno para alimentação dos equinos"/>
    <s v="Kg"/>
    <n v="226309.52380952379"/>
    <n v="4.2"/>
    <n v="950500"/>
    <s v="2 - Prorrogação"/>
    <d v="2026-10-16T00:00:00"/>
    <s v="3.3.90.30"/>
    <x v="0"/>
    <x v="0"/>
    <s v="CAP QOCPM Paulo Sergio Rocha Gomes"/>
    <s v="Valor alterado vide 2026-NM8L9Z"/>
  </r>
  <r>
    <x v="22"/>
    <s v="SELAS PARA AS ATIVIDADES DE POLICIAMENTO MONTADO REALIZADAS PELO RPMONT"/>
    <s v="Unidade"/>
    <n v="28"/>
    <n v="4117.5"/>
    <n v="115290"/>
    <s v="1 - Novo"/>
    <d v="2026-04-07T00:00:00"/>
    <s v="4.4.90.52"/>
    <x v="0"/>
    <x v="1"/>
    <s v="CAP QOCPM Paulo Sergio Rocha Gomes"/>
    <s v="Valor alterado vide TAA nº 034/2026"/>
  </r>
  <r>
    <x v="22"/>
    <s v="Materiais para ferrageamento de equinos"/>
    <s v="Ano"/>
    <n v="1"/>
    <n v="110000"/>
    <n v="110000"/>
    <s v="1 - Novo"/>
    <s v="01//2026"/>
    <s v="3.3.90.30"/>
    <x v="0"/>
    <x v="0"/>
    <s v="CAP QOCPM Paulo Sergio Rocha Gomes"/>
    <s v="Demanda inserida mediante solicitação vide 2026-NM8L9Z"/>
  </r>
  <r>
    <x v="22"/>
    <s v="MATERIAIS PEDAGÓGICOS PARA A EQUOTERAPIA"/>
    <s v="Ano"/>
    <n v="1"/>
    <n v="5000"/>
    <n v="5000"/>
    <s v="1 - Novo"/>
    <d v="2026-04-07T00:00:00"/>
    <s v="3.3.90.30"/>
    <x v="0"/>
    <x v="0"/>
    <s v="CAP QOCPM Marcelo Pain Maciel Filho"/>
    <m/>
  </r>
  <r>
    <x v="22"/>
    <s v="EQUIPAMENTOS DE REABILITAÇÃO VETERINARIA (OZONIOTERAPIA E LASERTERAPIA)"/>
    <s v="Ano"/>
    <n v="1"/>
    <n v="30000"/>
    <n v="30000"/>
    <s v="1 - Novo"/>
    <d v="2026-09-14T00:00:00"/>
    <s v="4.4.90.52"/>
    <x v="0"/>
    <x v="1"/>
    <s v="CAP QOCPM Paulo Sergio Rocha Gomes"/>
    <m/>
  </r>
  <r>
    <x v="22"/>
    <s v="Medicamentos e materiais para uso veterinário em equinos"/>
    <s v="Ano"/>
    <n v="1"/>
    <n v="450000"/>
    <n v="450000"/>
    <s v="1 - Novo"/>
    <d v="2026-05-09T00:00:00"/>
    <s v="3.3.90.30"/>
    <x v="0"/>
    <x v="0"/>
    <s v="CAP QOCPM Paulo Sergio Rocha Gomes"/>
    <s v="Valor alterado vide 2026-NM8L9Z"/>
  </r>
  <r>
    <x v="22"/>
    <s v="Material permanente para ferrageamento de equinos"/>
    <s v="Ano"/>
    <n v="1"/>
    <n v="8710"/>
    <n v="8710"/>
    <s v="1 - Novo"/>
    <d v="2026-11-01T00:00:00"/>
    <s v="4.4.90.52"/>
    <x v="0"/>
    <x v="1"/>
    <s v="CAP QOCPM Paulo Sergio Rocha Gomes"/>
    <s v="Demanda incluída vide TAA nº 034/2026"/>
  </r>
  <r>
    <x v="22"/>
    <s v="CAIXA (TRONCO) DE CONTENÇÃO PARA EQUINOS"/>
    <s v="Unidade"/>
    <n v="2"/>
    <n v="12000"/>
    <n v="24000"/>
    <s v="1 - Novo"/>
    <d v="2026-04-07T00:00:00"/>
    <s v="4.4.90.52"/>
    <x v="0"/>
    <x v="1"/>
    <s v="CAP QOCPM Paulo Sergio Rocha Gomes"/>
    <s v="Valor alterado vide TAA nº 034/2026"/>
  </r>
  <r>
    <x v="22"/>
    <s v="Prestação de serviço de realização de exames laboratoriais de mormo e AIE para equinos"/>
    <s v="Unidade"/>
    <n v="200"/>
    <n v="93"/>
    <n v="18600"/>
    <s v="1 - Novo"/>
    <d v="2026-05-09T00:00:00"/>
    <s v="3.3.90.39"/>
    <x v="0"/>
    <x v="0"/>
    <s v="CAP QOCPM Paulo Sergio Rocha Gomes"/>
    <m/>
  </r>
  <r>
    <x v="22"/>
    <s v="Equipamentos laboratoriais para o RPMont"/>
    <s v="Ano"/>
    <n v="1"/>
    <n v="15000"/>
    <n v="15000"/>
    <s v="1 - Novo"/>
    <d v="2026-10-16T00:00:00"/>
    <s v="4.4.90.52"/>
    <x v="0"/>
    <x v="1"/>
    <s v="CAP QOCPM Marcelo Pain Maciel Filho"/>
    <m/>
  </r>
  <r>
    <x v="22"/>
    <s v="Ração e sal mineral para equinos"/>
    <s v="Kg"/>
    <n v="101275.2361468085"/>
    <n v="4.7"/>
    <n v="475993.60988999996"/>
    <s v="2 - Prorrogação"/>
    <d v="2026-08-13T00:00:00"/>
    <s v="3.3.90.30"/>
    <x v="0"/>
    <x v="0"/>
    <s v="CAP QOCPM Paulo Sergio Rocha Gomes"/>
    <s v="Valor alterado vide 2026-NM8L9Z. Valor alterado vide TAA nº 037/2026"/>
  </r>
  <r>
    <x v="22"/>
    <s v="MOTOSSERRA PARA UTILIZAÇÃO NO C.C.R.E.P.F"/>
    <s v="Unidade"/>
    <n v="1"/>
    <n v="3500"/>
    <n v="3500"/>
    <s v="1 - Novo"/>
    <d v="2026-11-17T00:00:00"/>
    <s v="4.4.90.52"/>
    <x v="0"/>
    <x v="1"/>
    <s v="CAP QOCPM Marcelo Pain Maciel Filh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C97D7-0906-4C69-969B-4994C1130986}" name="Tabela dinâmica1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N29" firstHeaderRow="1" firstDataRow="3" firstDataCol="1"/>
  <pivotFields count="13">
    <pivotField axis="axisRow" showAll="0">
      <items count="24">
        <item x="0"/>
        <item x="1"/>
        <item x="2"/>
        <item x="3"/>
        <item x="4"/>
        <item x="8"/>
        <item x="9"/>
        <item x="10"/>
        <item x="11"/>
        <item x="6"/>
        <item x="12"/>
        <item x="13"/>
        <item x="15"/>
        <item x="16"/>
        <item x="17"/>
        <item x="18"/>
        <item x="19"/>
        <item x="20"/>
        <item x="21"/>
        <item x="22"/>
        <item x="14"/>
        <item x="7"/>
        <item x="5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axis="axisCol" showAll="0">
      <items count="7">
        <item x="3"/>
        <item x="0"/>
        <item m="1" x="5"/>
        <item x="2"/>
        <item x="4"/>
        <item x="1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0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Fields count="2">
    <field x="10"/>
    <field x="9"/>
  </colFields>
  <colItems count="13">
    <i>
      <x/>
      <x/>
    </i>
    <i r="1">
      <x v="1"/>
    </i>
    <i r="1">
      <x v="3"/>
    </i>
    <i r="1">
      <x v="4"/>
    </i>
    <i r="1">
      <x v="5"/>
    </i>
    <i t="default">
      <x/>
    </i>
    <i>
      <x v="1"/>
      <x/>
    </i>
    <i r="1">
      <x v="1"/>
    </i>
    <i r="1">
      <x v="3"/>
    </i>
    <i r="1">
      <x v="4"/>
    </i>
    <i r="1">
      <x v="5"/>
    </i>
    <i t="default"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M186" totalsRowShown="0" headerRowDxfId="49" dataDxfId="0">
  <autoFilter ref="A4:M186" xr:uid="{00000000-0009-0000-0100-000002000000}"/>
  <tableColumns count="13">
    <tableColumn id="18" xr3:uid="{1DFF3C9D-878F-4B2C-8F40-144BFB340E8E}" name="Setor demandante" dataDxfId="13"/>
    <tableColumn id="3" xr3:uid="{F75081EC-76A0-4E91-A7B5-7FDDC407F1EA}" name="Objeto" dataDxfId="12"/>
    <tableColumn id="7" xr3:uid="{6FDA136C-FA75-4411-BC71-525F31E7F528}" name="Unidade de medida" dataDxfId="11"/>
    <tableColumn id="8" xr3:uid="{0C5CB962-E973-4A6B-BF35-929A5CE22DBD}" name="Qntd estimada" dataDxfId="10"/>
    <tableColumn id="21" xr3:uid="{CD66F4D7-1D12-4882-B074-1BA1FCC2A8C8}" name="Valor unitário (estimado)" dataDxfId="9"/>
    <tableColumn id="9" xr3:uid="{B1C094B5-B58D-4F71-BA78-4F66B0536361}" name="Estimativa preliminar de valor " dataDxfId="8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7"/>
    <tableColumn id="12" xr3:uid="{ACF73EC4-1505-419E-8D53-B0054A73CAC9}" name="Prazo" dataDxfId="6"/>
    <tableColumn id="22" xr3:uid="{D6E41C71-97ED-4496-BD57-4F693A645ABA}" name="Classificação orçamentária" dataDxfId="5"/>
    <tableColumn id="5" xr3:uid="{0569DCAF-E842-416A-BDC9-9FA30873F6D3}" name="ORIGEM DO RECURSO" dataDxfId="4"/>
    <tableColumn id="1" xr3:uid="{80ED800A-3FA6-4630-8451-DBDC9E15FD46}" name="GND" dataDxfId="3"/>
    <tableColumn id="25" xr3:uid="{B68E0CDF-641D-419B-87E6-5EBDFD61C24F}" name="Agente de contratação" dataDxfId="2"/>
    <tableColumn id="2" xr3:uid="{92521B56-75D4-4C9F-972D-F28C2E84C5D8}" name="Observações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Z204"/>
  <sheetViews>
    <sheetView tabSelected="1" zoomScale="85" zoomScaleNormal="85" workbookViewId="0">
      <pane ySplit="4" topLeftCell="A5" activePane="bottomLeft" state="frozen"/>
      <selection activeCell="D1" sqref="D1"/>
      <selection pane="bottomLeft" activeCell="B9" sqref="B9"/>
    </sheetView>
  </sheetViews>
  <sheetFormatPr defaultColWidth="14.44140625" defaultRowHeight="14.4" x14ac:dyDescent="0.3"/>
  <cols>
    <col min="1" max="1" width="12.33203125" style="2" customWidth="1"/>
    <col min="2" max="2" width="39.44140625" style="12" customWidth="1"/>
    <col min="3" max="3" width="12" style="2" customWidth="1"/>
    <col min="4" max="4" width="9.109375" style="2" customWidth="1"/>
    <col min="5" max="5" width="15.33203125" customWidth="1"/>
    <col min="6" max="6" width="17.44140625" customWidth="1"/>
    <col min="7" max="7" width="16.33203125" style="2" bestFit="1" customWidth="1"/>
    <col min="8" max="8" width="10.33203125" style="2" customWidth="1"/>
    <col min="9" max="9" width="13.33203125" style="1" customWidth="1"/>
    <col min="10" max="10" width="12.5546875" style="1" customWidth="1"/>
    <col min="11" max="11" width="9.5546875" style="1" bestFit="1" customWidth="1"/>
    <col min="12" max="12" width="31.88671875" style="1" customWidth="1"/>
    <col min="13" max="13" width="29.5546875" style="17" customWidth="1"/>
    <col min="14" max="20" width="14.44140625" style="18"/>
    <col min="21" max="26" width="14.44140625" style="5"/>
    <col min="27" max="16384" width="14.44140625" style="2"/>
  </cols>
  <sheetData>
    <row r="1" spans="1:26" ht="35.4" x14ac:dyDescent="0.3">
      <c r="A1" s="28" t="s">
        <v>146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5" t="s">
        <v>134</v>
      </c>
      <c r="M1" s="21">
        <f>GETPIVOTDATA("Estimativa preliminar de valor ",Planilha2!$A$3,"GND","Investimento")</f>
        <v>46183736.015555553</v>
      </c>
    </row>
    <row r="2" spans="1:26" ht="35.4" x14ac:dyDescent="0.3">
      <c r="A2" s="28" t="s">
        <v>147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 t="s">
        <v>164</v>
      </c>
      <c r="M2" s="21">
        <f>GETPIVOTDATA("Estimativa preliminar de valor ",Planilha2!$A$3,"GND","Custeio")</f>
        <v>89712711.781990007</v>
      </c>
    </row>
    <row r="3" spans="1:26" s="14" customFormat="1" ht="24.6" x14ac:dyDescent="0.3">
      <c r="A3" s="31" t="s">
        <v>148</v>
      </c>
      <c r="B3" s="32"/>
      <c r="C3" s="32"/>
      <c r="D3" s="32"/>
      <c r="E3" s="32"/>
      <c r="F3" s="32"/>
      <c r="G3" s="32"/>
      <c r="H3" s="32"/>
      <c r="I3" s="30" t="s">
        <v>306</v>
      </c>
      <c r="J3" s="30"/>
      <c r="K3" s="29" t="s">
        <v>149</v>
      </c>
      <c r="L3" s="29"/>
      <c r="M3" s="13" t="s">
        <v>332</v>
      </c>
      <c r="N3" s="19"/>
      <c r="O3" s="19"/>
      <c r="P3" s="19"/>
      <c r="Q3" s="19"/>
      <c r="R3" s="19"/>
      <c r="S3" s="19"/>
      <c r="T3" s="19"/>
      <c r="U3" s="20"/>
      <c r="V3" s="20"/>
      <c r="W3" s="20"/>
      <c r="X3" s="20"/>
      <c r="Y3" s="20"/>
      <c r="Z3" s="20"/>
    </row>
    <row r="4" spans="1:26" ht="25.2" customHeight="1" x14ac:dyDescent="0.3">
      <c r="A4" s="6" t="s">
        <v>156</v>
      </c>
      <c r="B4" s="7" t="s">
        <v>157</v>
      </c>
      <c r="C4" s="7" t="s">
        <v>158</v>
      </c>
      <c r="D4" s="7" t="s">
        <v>159</v>
      </c>
      <c r="E4" s="7" t="s">
        <v>155</v>
      </c>
      <c r="F4" s="7" t="s">
        <v>154</v>
      </c>
      <c r="G4" s="7" t="s">
        <v>153</v>
      </c>
      <c r="H4" s="7" t="s">
        <v>152</v>
      </c>
      <c r="I4" s="7" t="s">
        <v>151</v>
      </c>
      <c r="J4" s="7" t="s">
        <v>167</v>
      </c>
      <c r="K4" s="7" t="s">
        <v>132</v>
      </c>
      <c r="L4" s="8" t="s">
        <v>160</v>
      </c>
      <c r="M4" s="16" t="s">
        <v>150</v>
      </c>
    </row>
    <row r="5" spans="1:26" ht="30" customHeight="1" x14ac:dyDescent="0.3">
      <c r="A5" s="33" t="s">
        <v>23</v>
      </c>
      <c r="B5" s="33" t="s">
        <v>69</v>
      </c>
      <c r="C5" s="33" t="s">
        <v>21</v>
      </c>
      <c r="D5" s="34">
        <v>1</v>
      </c>
      <c r="E5" s="35">
        <v>80000</v>
      </c>
      <c r="F5" s="36">
        <f>Tabela11434[[#This Row],[Valor unitário (estimado)]]*Tabela11434[[#This Row],[Qntd estimada]]</f>
        <v>80000</v>
      </c>
      <c r="G5" s="33" t="s">
        <v>20</v>
      </c>
      <c r="H5" s="37">
        <v>46023</v>
      </c>
      <c r="I5" s="33" t="s">
        <v>83</v>
      </c>
      <c r="J5" s="33" t="s">
        <v>123</v>
      </c>
      <c r="K5" s="33" t="s">
        <v>133</v>
      </c>
      <c r="L5" s="38" t="s">
        <v>211</v>
      </c>
      <c r="M5" s="39"/>
    </row>
    <row r="6" spans="1:26" ht="30" customHeight="1" x14ac:dyDescent="0.3">
      <c r="A6" s="33" t="s">
        <v>140</v>
      </c>
      <c r="B6" s="40" t="s">
        <v>144</v>
      </c>
      <c r="C6" s="33" t="s">
        <v>21</v>
      </c>
      <c r="D6" s="34">
        <v>1</v>
      </c>
      <c r="E6" s="35">
        <v>17881.713500003814</v>
      </c>
      <c r="F6" s="36">
        <f>Tabela11434[[#This Row],[Valor unitário (estimado)]]*Tabela11434[[#This Row],[Qntd estimada]]</f>
        <v>17881.713500003814</v>
      </c>
      <c r="G6" s="33" t="s">
        <v>12</v>
      </c>
      <c r="H6" s="37">
        <v>46119</v>
      </c>
      <c r="I6" s="33" t="s">
        <v>85</v>
      </c>
      <c r="J6" s="33" t="s">
        <v>123</v>
      </c>
      <c r="K6" s="33" t="s">
        <v>133</v>
      </c>
      <c r="L6" s="38" t="s">
        <v>124</v>
      </c>
      <c r="M6" s="39"/>
    </row>
    <row r="7" spans="1:26" ht="30" customHeight="1" x14ac:dyDescent="0.3">
      <c r="A7" s="33" t="s">
        <v>140</v>
      </c>
      <c r="B7" s="40" t="s">
        <v>143</v>
      </c>
      <c r="C7" s="33" t="s">
        <v>21</v>
      </c>
      <c r="D7" s="34">
        <v>1</v>
      </c>
      <c r="E7" s="35">
        <v>3132.74</v>
      </c>
      <c r="F7" s="36">
        <f>Tabela11434[[#This Row],[Valor unitário (estimado)]]*Tabela11434[[#This Row],[Qntd estimada]]</f>
        <v>3132.74</v>
      </c>
      <c r="G7" s="33" t="s">
        <v>12</v>
      </c>
      <c r="H7" s="37">
        <v>46119</v>
      </c>
      <c r="I7" s="33" t="s">
        <v>82</v>
      </c>
      <c r="J7" s="33" t="s">
        <v>123</v>
      </c>
      <c r="K7" s="33" t="s">
        <v>134</v>
      </c>
      <c r="L7" s="38" t="s">
        <v>124</v>
      </c>
      <c r="M7" s="39"/>
    </row>
    <row r="8" spans="1:26" ht="30" customHeight="1" x14ac:dyDescent="0.3">
      <c r="A8" s="33" t="s">
        <v>13</v>
      </c>
      <c r="B8" s="33" t="s">
        <v>196</v>
      </c>
      <c r="C8" s="33" t="s">
        <v>16</v>
      </c>
      <c r="D8" s="34">
        <v>242</v>
      </c>
      <c r="E8" s="35">
        <v>226.93</v>
      </c>
      <c r="F8" s="36">
        <v>55000</v>
      </c>
      <c r="G8" s="33" t="s">
        <v>12</v>
      </c>
      <c r="H8" s="37">
        <v>46113</v>
      </c>
      <c r="I8" s="33" t="s">
        <v>85</v>
      </c>
      <c r="J8" s="33" t="s">
        <v>123</v>
      </c>
      <c r="K8" s="33" t="s">
        <v>133</v>
      </c>
      <c r="L8" s="38" t="s">
        <v>211</v>
      </c>
      <c r="M8" s="38" t="s">
        <v>198</v>
      </c>
    </row>
    <row r="9" spans="1:26" ht="51" x14ac:dyDescent="0.3">
      <c r="A9" s="33" t="s">
        <v>13</v>
      </c>
      <c r="B9" s="33" t="s">
        <v>197</v>
      </c>
      <c r="C9" s="33" t="s">
        <v>16</v>
      </c>
      <c r="D9" s="34">
        <v>35</v>
      </c>
      <c r="E9" s="35">
        <v>714</v>
      </c>
      <c r="F9" s="36">
        <v>25000</v>
      </c>
      <c r="G9" s="33" t="s">
        <v>12</v>
      </c>
      <c r="H9" s="37">
        <v>46113</v>
      </c>
      <c r="I9" s="33" t="s">
        <v>82</v>
      </c>
      <c r="J9" s="33" t="s">
        <v>123</v>
      </c>
      <c r="K9" s="33" t="s">
        <v>134</v>
      </c>
      <c r="L9" s="38" t="s">
        <v>211</v>
      </c>
      <c r="M9" s="38" t="s">
        <v>199</v>
      </c>
      <c r="N9" s="23"/>
      <c r="O9" s="23"/>
      <c r="P9" s="23"/>
      <c r="Q9" s="23"/>
      <c r="R9" s="23"/>
      <c r="S9" s="23"/>
      <c r="T9" s="23"/>
      <c r="U9" s="1"/>
      <c r="V9" s="1"/>
      <c r="W9" s="1"/>
      <c r="X9" s="1"/>
      <c r="Y9" s="1"/>
      <c r="Z9" s="1"/>
    </row>
    <row r="10" spans="1:26" ht="30" customHeight="1" x14ac:dyDescent="0.3">
      <c r="A10" s="33" t="s">
        <v>13</v>
      </c>
      <c r="B10" s="33" t="s">
        <v>97</v>
      </c>
      <c r="C10" s="33" t="s">
        <v>16</v>
      </c>
      <c r="D10" s="34">
        <v>1</v>
      </c>
      <c r="E10" s="35">
        <v>17800</v>
      </c>
      <c r="F10" s="36">
        <v>17800</v>
      </c>
      <c r="G10" s="33" t="s">
        <v>12</v>
      </c>
      <c r="H10" s="37">
        <v>46343</v>
      </c>
      <c r="I10" s="33" t="s">
        <v>84</v>
      </c>
      <c r="J10" s="33" t="s">
        <v>123</v>
      </c>
      <c r="K10" s="33" t="s">
        <v>133</v>
      </c>
      <c r="L10" s="38" t="s">
        <v>124</v>
      </c>
      <c r="M10" s="39"/>
    </row>
    <row r="11" spans="1:26" ht="30" customHeight="1" x14ac:dyDescent="0.3">
      <c r="A11" s="33" t="s">
        <v>13</v>
      </c>
      <c r="B11" s="33" t="s">
        <v>53</v>
      </c>
      <c r="C11" s="33" t="s">
        <v>16</v>
      </c>
      <c r="D11" s="34">
        <v>32</v>
      </c>
      <c r="E11" s="35">
        <v>325</v>
      </c>
      <c r="F11" s="36">
        <v>10400</v>
      </c>
      <c r="G11" s="33" t="s">
        <v>12</v>
      </c>
      <c r="H11" s="37">
        <v>46343</v>
      </c>
      <c r="I11" s="33" t="s">
        <v>87</v>
      </c>
      <c r="J11" s="33" t="s">
        <v>123</v>
      </c>
      <c r="K11" s="33" t="s">
        <v>133</v>
      </c>
      <c r="L11" s="38" t="s">
        <v>124</v>
      </c>
      <c r="M11" s="39"/>
    </row>
    <row r="12" spans="1:26" ht="30" customHeight="1" x14ac:dyDescent="0.3">
      <c r="A12" s="33" t="s">
        <v>9</v>
      </c>
      <c r="B12" s="33" t="s">
        <v>63</v>
      </c>
      <c r="C12" s="33" t="s">
        <v>16</v>
      </c>
      <c r="D12" s="34">
        <v>228</v>
      </c>
      <c r="E12" s="35">
        <v>219.08</v>
      </c>
      <c r="F12" s="36">
        <f>Tabela11434[[#This Row],[Valor unitário (estimado)]]*Tabela11434[[#This Row],[Qntd estimada]]</f>
        <v>49950.240000000005</v>
      </c>
      <c r="G12" s="33" t="s">
        <v>26</v>
      </c>
      <c r="H12" s="37">
        <v>46247</v>
      </c>
      <c r="I12" s="33" t="s">
        <v>83</v>
      </c>
      <c r="J12" s="33" t="s">
        <v>123</v>
      </c>
      <c r="K12" s="33" t="s">
        <v>133</v>
      </c>
      <c r="L12" s="38" t="s">
        <v>124</v>
      </c>
      <c r="M12" s="39"/>
    </row>
    <row r="13" spans="1:26" ht="30" customHeight="1" x14ac:dyDescent="0.3">
      <c r="A13" s="33" t="s">
        <v>9</v>
      </c>
      <c r="B13" s="33" t="s">
        <v>62</v>
      </c>
      <c r="C13" s="33" t="s">
        <v>16</v>
      </c>
      <c r="D13" s="34">
        <v>155</v>
      </c>
      <c r="E13" s="35">
        <v>962.88</v>
      </c>
      <c r="F13" s="36">
        <f>Tabela11434[[#This Row],[Valor unitário (estimado)]]*Tabela11434[[#This Row],[Qntd estimada]]</f>
        <v>149246.39999999999</v>
      </c>
      <c r="G13" s="33" t="s">
        <v>26</v>
      </c>
      <c r="H13" s="37">
        <v>46151</v>
      </c>
      <c r="I13" s="33" t="s">
        <v>83</v>
      </c>
      <c r="J13" s="33" t="s">
        <v>123</v>
      </c>
      <c r="K13" s="33" t="s">
        <v>133</v>
      </c>
      <c r="L13" s="38" t="s">
        <v>124</v>
      </c>
      <c r="M13" s="39"/>
    </row>
    <row r="14" spans="1:26" ht="30" customHeight="1" x14ac:dyDescent="0.3">
      <c r="A14" s="33" t="s">
        <v>9</v>
      </c>
      <c r="B14" s="33" t="s">
        <v>64</v>
      </c>
      <c r="C14" s="33" t="s">
        <v>16</v>
      </c>
      <c r="D14" s="34">
        <v>224</v>
      </c>
      <c r="E14" s="35">
        <v>666.84</v>
      </c>
      <c r="F14" s="36">
        <f>Tabela11434[[#This Row],[Valor unitário (estimado)]]*Tabela11434[[#This Row],[Qntd estimada]]</f>
        <v>149372.16</v>
      </c>
      <c r="G14" s="33" t="s">
        <v>26</v>
      </c>
      <c r="H14" s="37">
        <v>46247</v>
      </c>
      <c r="I14" s="33" t="s">
        <v>83</v>
      </c>
      <c r="J14" s="33" t="s">
        <v>123</v>
      </c>
      <c r="K14" s="33" t="s">
        <v>133</v>
      </c>
      <c r="L14" s="38" t="s">
        <v>124</v>
      </c>
      <c r="M14" s="39"/>
    </row>
    <row r="15" spans="1:26" ht="30" customHeight="1" x14ac:dyDescent="0.3">
      <c r="A15" s="33" t="s">
        <v>9</v>
      </c>
      <c r="B15" s="33" t="s">
        <v>109</v>
      </c>
      <c r="C15" s="33" t="s">
        <v>16</v>
      </c>
      <c r="D15" s="34">
        <v>1739</v>
      </c>
      <c r="E15" s="35">
        <v>86.23</v>
      </c>
      <c r="F15" s="36">
        <f>149953.97-110000</f>
        <v>39953.97</v>
      </c>
      <c r="G15" s="33" t="s">
        <v>26</v>
      </c>
      <c r="H15" s="37">
        <v>46215</v>
      </c>
      <c r="I15" s="33" t="s">
        <v>85</v>
      </c>
      <c r="J15" s="33" t="s">
        <v>123</v>
      </c>
      <c r="K15" s="33" t="s">
        <v>133</v>
      </c>
      <c r="L15" s="38" t="s">
        <v>124</v>
      </c>
      <c r="M15" s="38" t="s">
        <v>320</v>
      </c>
    </row>
    <row r="16" spans="1:26" ht="30" customHeight="1" x14ac:dyDescent="0.3">
      <c r="A16" s="33" t="s">
        <v>9</v>
      </c>
      <c r="B16" s="33" t="s">
        <v>110</v>
      </c>
      <c r="C16" s="33" t="s">
        <v>16</v>
      </c>
      <c r="D16" s="34">
        <v>950</v>
      </c>
      <c r="E16" s="35">
        <v>157.88999999999999</v>
      </c>
      <c r="F16" s="36">
        <f>Tabela11434[[#This Row],[Valor unitário (estimado)]]*Tabela11434[[#This Row],[Qntd estimada]]</f>
        <v>149995.5</v>
      </c>
      <c r="G16" s="33" t="s">
        <v>26</v>
      </c>
      <c r="H16" s="37">
        <v>46151</v>
      </c>
      <c r="I16" s="33" t="s">
        <v>85</v>
      </c>
      <c r="J16" s="33" t="s">
        <v>123</v>
      </c>
      <c r="K16" s="33" t="s">
        <v>133</v>
      </c>
      <c r="L16" s="38" t="s">
        <v>124</v>
      </c>
      <c r="M16" s="39"/>
    </row>
    <row r="17" spans="1:13" ht="30" customHeight="1" x14ac:dyDescent="0.3">
      <c r="A17" s="33" t="s">
        <v>9</v>
      </c>
      <c r="B17" s="33" t="s">
        <v>112</v>
      </c>
      <c r="C17" s="33" t="s">
        <v>10</v>
      </c>
      <c r="D17" s="34">
        <v>14700</v>
      </c>
      <c r="E17" s="35">
        <v>34.01</v>
      </c>
      <c r="F17" s="36">
        <f>Tabela11434[[#This Row],[Valor unitário (estimado)]]*Tabela11434[[#This Row],[Qntd estimada]]</f>
        <v>499946.99999999994</v>
      </c>
      <c r="G17" s="33" t="s">
        <v>26</v>
      </c>
      <c r="H17" s="37">
        <v>46343</v>
      </c>
      <c r="I17" s="33" t="s">
        <v>85</v>
      </c>
      <c r="J17" s="33" t="s">
        <v>123</v>
      </c>
      <c r="K17" s="33" t="s">
        <v>133</v>
      </c>
      <c r="L17" s="38" t="s">
        <v>124</v>
      </c>
      <c r="M17" s="39"/>
    </row>
    <row r="18" spans="1:13" ht="30" customHeight="1" x14ac:dyDescent="0.3">
      <c r="A18" s="33" t="s">
        <v>3</v>
      </c>
      <c r="B18" s="33" t="s">
        <v>145</v>
      </c>
      <c r="C18" s="33" t="s">
        <v>21</v>
      </c>
      <c r="D18" s="34">
        <v>1</v>
      </c>
      <c r="E18" s="35">
        <v>4000</v>
      </c>
      <c r="F18" s="36">
        <f>Tabela11434[[#This Row],[Valor unitário (estimado)]]*Tabela11434[[#This Row],[Qntd estimada]]</f>
        <v>4000</v>
      </c>
      <c r="G18" s="33" t="s">
        <v>12</v>
      </c>
      <c r="H18" s="37">
        <v>46151</v>
      </c>
      <c r="I18" s="33" t="s">
        <v>83</v>
      </c>
      <c r="J18" s="33" t="s">
        <v>123</v>
      </c>
      <c r="K18" s="33" t="s">
        <v>133</v>
      </c>
      <c r="L18" s="38" t="s">
        <v>124</v>
      </c>
      <c r="M18" s="39"/>
    </row>
    <row r="19" spans="1:13" ht="30" customHeight="1" x14ac:dyDescent="0.3">
      <c r="A19" s="33" t="s">
        <v>9</v>
      </c>
      <c r="B19" s="33" t="s">
        <v>65</v>
      </c>
      <c r="C19" s="33" t="s">
        <v>16</v>
      </c>
      <c r="D19" s="34">
        <v>13</v>
      </c>
      <c r="E19" s="35">
        <v>3000</v>
      </c>
      <c r="F19" s="36">
        <f>Tabela11434[[#This Row],[Valor unitário (estimado)]]*Tabela11434[[#This Row],[Qntd estimada]]</f>
        <v>39000</v>
      </c>
      <c r="G19" s="33" t="s">
        <v>12</v>
      </c>
      <c r="H19" s="37">
        <v>46119</v>
      </c>
      <c r="I19" s="33" t="s">
        <v>82</v>
      </c>
      <c r="J19" s="33" t="s">
        <v>123</v>
      </c>
      <c r="K19" s="33" t="s">
        <v>134</v>
      </c>
      <c r="L19" s="38" t="s">
        <v>124</v>
      </c>
      <c r="M19" s="39"/>
    </row>
    <row r="20" spans="1:13" ht="30" customHeight="1" x14ac:dyDescent="0.3">
      <c r="A20" s="41" t="s">
        <v>262</v>
      </c>
      <c r="B20" s="33" t="s">
        <v>281</v>
      </c>
      <c r="C20" s="33" t="s">
        <v>285</v>
      </c>
      <c r="D20" s="34">
        <v>6</v>
      </c>
      <c r="E20" s="35">
        <v>490</v>
      </c>
      <c r="F20" s="36">
        <f>Tabela11434[[#This Row],[Valor unitário (estimado)]]*Tabela11434[[#This Row],[Qntd estimada]]</f>
        <v>2940</v>
      </c>
      <c r="G20" s="36" t="s">
        <v>12</v>
      </c>
      <c r="H20" s="37">
        <v>46357</v>
      </c>
      <c r="I20" s="37" t="s">
        <v>83</v>
      </c>
      <c r="J20" s="33" t="s">
        <v>287</v>
      </c>
      <c r="K20" s="33" t="s">
        <v>133</v>
      </c>
      <c r="L20" s="33" t="s">
        <v>211</v>
      </c>
      <c r="M20" s="42" t="s">
        <v>304</v>
      </c>
    </row>
    <row r="21" spans="1:13" ht="30" customHeight="1" x14ac:dyDescent="0.3">
      <c r="A21" s="41" t="s">
        <v>262</v>
      </c>
      <c r="B21" s="33" t="s">
        <v>282</v>
      </c>
      <c r="C21" s="33" t="s">
        <v>285</v>
      </c>
      <c r="D21" s="34">
        <v>18</v>
      </c>
      <c r="E21" s="35">
        <v>399</v>
      </c>
      <c r="F21" s="36">
        <f>Tabela11434[[#This Row],[Valor unitário (estimado)]]*Tabela11434[[#This Row],[Qntd estimada]]</f>
        <v>7182</v>
      </c>
      <c r="G21" s="36" t="s">
        <v>12</v>
      </c>
      <c r="H21" s="37">
        <v>46357</v>
      </c>
      <c r="I21" s="37" t="s">
        <v>83</v>
      </c>
      <c r="J21" s="33" t="s">
        <v>287</v>
      </c>
      <c r="K21" s="33" t="s">
        <v>133</v>
      </c>
      <c r="L21" s="33" t="s">
        <v>211</v>
      </c>
      <c r="M21" s="42" t="s">
        <v>304</v>
      </c>
    </row>
    <row r="22" spans="1:13" ht="30" customHeight="1" x14ac:dyDescent="0.3">
      <c r="A22" s="41" t="s">
        <v>262</v>
      </c>
      <c r="B22" s="33" t="s">
        <v>266</v>
      </c>
      <c r="C22" s="33" t="s">
        <v>16</v>
      </c>
      <c r="D22" s="34">
        <v>2</v>
      </c>
      <c r="E22" s="35">
        <v>4999</v>
      </c>
      <c r="F22" s="36">
        <f>Tabela11434[[#This Row],[Valor unitário (estimado)]]*Tabela11434[[#This Row],[Qntd estimada]]</f>
        <v>9998</v>
      </c>
      <c r="G22" s="36" t="s">
        <v>12</v>
      </c>
      <c r="H22" s="37">
        <v>46357</v>
      </c>
      <c r="I22" s="37" t="s">
        <v>82</v>
      </c>
      <c r="J22" s="33" t="s">
        <v>287</v>
      </c>
      <c r="K22" s="33" t="s">
        <v>134</v>
      </c>
      <c r="L22" s="33" t="s">
        <v>211</v>
      </c>
      <c r="M22" s="42" t="s">
        <v>288</v>
      </c>
    </row>
    <row r="23" spans="1:13" ht="30" customHeight="1" x14ac:dyDescent="0.3">
      <c r="A23" s="41" t="s">
        <v>262</v>
      </c>
      <c r="B23" s="33" t="s">
        <v>273</v>
      </c>
      <c r="C23" s="33" t="s">
        <v>16</v>
      </c>
      <c r="D23" s="34">
        <v>48</v>
      </c>
      <c r="E23" s="35">
        <v>100</v>
      </c>
      <c r="F23" s="36">
        <f>Tabela11434[[#This Row],[Valor unitário (estimado)]]*Tabela11434[[#This Row],[Qntd estimada]]</f>
        <v>4800</v>
      </c>
      <c r="G23" s="36" t="s">
        <v>12</v>
      </c>
      <c r="H23" s="37">
        <v>46357</v>
      </c>
      <c r="I23" s="37" t="s">
        <v>85</v>
      </c>
      <c r="J23" s="33" t="s">
        <v>287</v>
      </c>
      <c r="K23" s="33" t="s">
        <v>133</v>
      </c>
      <c r="L23" s="33" t="s">
        <v>211</v>
      </c>
      <c r="M23" s="42" t="s">
        <v>288</v>
      </c>
    </row>
    <row r="24" spans="1:13" ht="30" customHeight="1" x14ac:dyDescent="0.3">
      <c r="A24" s="41" t="s">
        <v>262</v>
      </c>
      <c r="B24" s="33" t="s">
        <v>290</v>
      </c>
      <c r="C24" s="33" t="s">
        <v>16</v>
      </c>
      <c r="D24" s="34">
        <v>2</v>
      </c>
      <c r="E24" s="35">
        <v>250000</v>
      </c>
      <c r="F24" s="36">
        <f>Tabela11434[[#This Row],[Valor unitário (estimado)]]*Tabela11434[[#This Row],[Qntd estimada]]</f>
        <v>500000</v>
      </c>
      <c r="G24" s="36" t="s">
        <v>12</v>
      </c>
      <c r="H24" s="37">
        <v>46357</v>
      </c>
      <c r="I24" s="37" t="s">
        <v>82</v>
      </c>
      <c r="J24" s="33" t="s">
        <v>287</v>
      </c>
      <c r="K24" s="33" t="s">
        <v>134</v>
      </c>
      <c r="L24" s="33" t="s">
        <v>124</v>
      </c>
      <c r="M24" s="42" t="s">
        <v>288</v>
      </c>
    </row>
    <row r="25" spans="1:13" ht="30" customHeight="1" x14ac:dyDescent="0.3">
      <c r="A25" s="41" t="s">
        <v>262</v>
      </c>
      <c r="B25" s="33" t="s">
        <v>271</v>
      </c>
      <c r="C25" s="33" t="s">
        <v>16</v>
      </c>
      <c r="D25" s="34">
        <v>1000</v>
      </c>
      <c r="E25" s="35">
        <v>41.7</v>
      </c>
      <c r="F25" s="36">
        <f>Tabela11434[[#This Row],[Valor unitário (estimado)]]*Tabela11434[[#This Row],[Qntd estimada]]</f>
        <v>41700</v>
      </c>
      <c r="G25" s="36" t="s">
        <v>12</v>
      </c>
      <c r="H25" s="37">
        <v>46357</v>
      </c>
      <c r="I25" s="37" t="s">
        <v>85</v>
      </c>
      <c r="J25" s="33" t="s">
        <v>287</v>
      </c>
      <c r="K25" s="33" t="s">
        <v>133</v>
      </c>
      <c r="L25" s="33" t="s">
        <v>211</v>
      </c>
      <c r="M25" s="42" t="s">
        <v>304</v>
      </c>
    </row>
    <row r="26" spans="1:13" ht="30" customHeight="1" x14ac:dyDescent="0.3">
      <c r="A26" s="41" t="s">
        <v>262</v>
      </c>
      <c r="B26" s="33" t="s">
        <v>289</v>
      </c>
      <c r="C26" s="33" t="s">
        <v>16</v>
      </c>
      <c r="D26" s="34">
        <v>14</v>
      </c>
      <c r="E26" s="35">
        <v>48700</v>
      </c>
      <c r="F26" s="36">
        <f>Tabela11434[[#This Row],[Valor unitário (estimado)]]*Tabela11434[[#This Row],[Qntd estimada]]</f>
        <v>681800</v>
      </c>
      <c r="G26" s="36" t="s">
        <v>12</v>
      </c>
      <c r="H26" s="37">
        <v>46357</v>
      </c>
      <c r="I26" s="37" t="s">
        <v>82</v>
      </c>
      <c r="J26" s="33" t="s">
        <v>287</v>
      </c>
      <c r="K26" s="33" t="s">
        <v>134</v>
      </c>
      <c r="L26" s="33" t="s">
        <v>124</v>
      </c>
      <c r="M26" s="42" t="s">
        <v>288</v>
      </c>
    </row>
    <row r="27" spans="1:13" ht="30" customHeight="1" x14ac:dyDescent="0.3">
      <c r="A27" s="41" t="s">
        <v>262</v>
      </c>
      <c r="B27" s="33" t="s">
        <v>263</v>
      </c>
      <c r="C27" s="33" t="s">
        <v>16</v>
      </c>
      <c r="D27" s="34">
        <v>5</v>
      </c>
      <c r="E27" s="35">
        <v>25310.78</v>
      </c>
      <c r="F27" s="36">
        <f>Tabela11434[[#This Row],[Valor unitário (estimado)]]*Tabela11434[[#This Row],[Qntd estimada]]</f>
        <v>126553.9</v>
      </c>
      <c r="G27" s="36" t="s">
        <v>12</v>
      </c>
      <c r="H27" s="37">
        <v>46357</v>
      </c>
      <c r="I27" s="37" t="s">
        <v>82</v>
      </c>
      <c r="J27" s="33" t="s">
        <v>287</v>
      </c>
      <c r="K27" s="33" t="s">
        <v>134</v>
      </c>
      <c r="L27" s="33" t="s">
        <v>124</v>
      </c>
      <c r="M27" s="42" t="s">
        <v>288</v>
      </c>
    </row>
    <row r="28" spans="1:13" ht="30" customHeight="1" x14ac:dyDescent="0.3">
      <c r="A28" s="41" t="s">
        <v>262</v>
      </c>
      <c r="B28" s="33" t="s">
        <v>283</v>
      </c>
      <c r="C28" s="33" t="s">
        <v>285</v>
      </c>
      <c r="D28" s="34">
        <v>1</v>
      </c>
      <c r="E28" s="35">
        <v>136867.54</v>
      </c>
      <c r="F28" s="36">
        <f>Tabela11434[[#This Row],[Valor unitário (estimado)]]*Tabela11434[[#This Row],[Qntd estimada]]</f>
        <v>136867.54</v>
      </c>
      <c r="G28" s="36" t="s">
        <v>12</v>
      </c>
      <c r="H28" s="37">
        <v>46357</v>
      </c>
      <c r="I28" s="37" t="s">
        <v>83</v>
      </c>
      <c r="J28" s="33" t="s">
        <v>287</v>
      </c>
      <c r="K28" s="33" t="s">
        <v>133</v>
      </c>
      <c r="L28" s="33" t="s">
        <v>124</v>
      </c>
      <c r="M28" s="42" t="s">
        <v>288</v>
      </c>
    </row>
    <row r="29" spans="1:13" ht="30" customHeight="1" x14ac:dyDescent="0.3">
      <c r="A29" s="41" t="s">
        <v>262</v>
      </c>
      <c r="B29" s="33" t="s">
        <v>270</v>
      </c>
      <c r="C29" s="33" t="s">
        <v>16</v>
      </c>
      <c r="D29" s="34">
        <v>6</v>
      </c>
      <c r="E29" s="35">
        <v>8500</v>
      </c>
      <c r="F29" s="36">
        <f>Tabela11434[[#This Row],[Valor unitário (estimado)]]*Tabela11434[[#This Row],[Qntd estimada]]</f>
        <v>51000</v>
      </c>
      <c r="G29" s="36" t="s">
        <v>12</v>
      </c>
      <c r="H29" s="37">
        <v>46357</v>
      </c>
      <c r="I29" s="37" t="s">
        <v>85</v>
      </c>
      <c r="J29" s="33" t="s">
        <v>287</v>
      </c>
      <c r="K29" s="33" t="s">
        <v>134</v>
      </c>
      <c r="L29" s="33" t="s">
        <v>211</v>
      </c>
      <c r="M29" s="42" t="s">
        <v>304</v>
      </c>
    </row>
    <row r="30" spans="1:13" ht="30" customHeight="1" x14ac:dyDescent="0.3">
      <c r="A30" s="41" t="s">
        <v>262</v>
      </c>
      <c r="B30" s="33" t="s">
        <v>277</v>
      </c>
      <c r="C30" s="33" t="s">
        <v>16</v>
      </c>
      <c r="D30" s="34">
        <v>18</v>
      </c>
      <c r="E30" s="35">
        <v>99.9</v>
      </c>
      <c r="F30" s="36">
        <f>Tabela11434[[#This Row],[Valor unitário (estimado)]]*Tabela11434[[#This Row],[Qntd estimada]]</f>
        <v>1798.2</v>
      </c>
      <c r="G30" s="36" t="s">
        <v>12</v>
      </c>
      <c r="H30" s="37">
        <v>46357</v>
      </c>
      <c r="I30" s="37" t="s">
        <v>85</v>
      </c>
      <c r="J30" s="33" t="s">
        <v>287</v>
      </c>
      <c r="K30" s="33" t="s">
        <v>133</v>
      </c>
      <c r="L30" s="33" t="s">
        <v>124</v>
      </c>
      <c r="M30" s="42" t="s">
        <v>288</v>
      </c>
    </row>
    <row r="31" spans="1:13" ht="30" customHeight="1" x14ac:dyDescent="0.3">
      <c r="A31" s="41" t="s">
        <v>262</v>
      </c>
      <c r="B31" s="33" t="s">
        <v>284</v>
      </c>
      <c r="C31" s="33" t="s">
        <v>16</v>
      </c>
      <c r="D31" s="34">
        <v>1</v>
      </c>
      <c r="E31" s="35">
        <v>9979.99</v>
      </c>
      <c r="F31" s="36">
        <v>9979.99</v>
      </c>
      <c r="G31" s="36" t="s">
        <v>12</v>
      </c>
      <c r="H31" s="37">
        <v>46357</v>
      </c>
      <c r="I31" s="37" t="s">
        <v>83</v>
      </c>
      <c r="J31" s="33" t="s">
        <v>287</v>
      </c>
      <c r="K31" s="33" t="s">
        <v>133</v>
      </c>
      <c r="L31" s="33" t="s">
        <v>211</v>
      </c>
      <c r="M31" s="42" t="s">
        <v>288</v>
      </c>
    </row>
    <row r="32" spans="1:13" ht="30" customHeight="1" x14ac:dyDescent="0.3">
      <c r="A32" s="41" t="s">
        <v>262</v>
      </c>
      <c r="B32" s="33" t="s">
        <v>275</v>
      </c>
      <c r="C32" s="33" t="s">
        <v>16</v>
      </c>
      <c r="D32" s="34">
        <v>1000</v>
      </c>
      <c r="E32" s="35">
        <v>161.34604999999999</v>
      </c>
      <c r="F32" s="36">
        <f>Tabela11434[[#This Row],[Valor unitário (estimado)]]*Tabela11434[[#This Row],[Qntd estimada]]</f>
        <v>161346.04999999999</v>
      </c>
      <c r="G32" s="36" t="s">
        <v>12</v>
      </c>
      <c r="H32" s="37">
        <v>46357</v>
      </c>
      <c r="I32" s="37" t="s">
        <v>85</v>
      </c>
      <c r="J32" s="33" t="s">
        <v>287</v>
      </c>
      <c r="K32" s="33" t="s">
        <v>133</v>
      </c>
      <c r="L32" s="33" t="s">
        <v>124</v>
      </c>
      <c r="M32" s="42" t="s">
        <v>304</v>
      </c>
    </row>
    <row r="33" spans="1:13" ht="30" customHeight="1" x14ac:dyDescent="0.3">
      <c r="A33" s="41" t="s">
        <v>262</v>
      </c>
      <c r="B33" s="33" t="s">
        <v>291</v>
      </c>
      <c r="C33" s="33" t="s">
        <v>285</v>
      </c>
      <c r="D33" s="34">
        <v>52</v>
      </c>
      <c r="E33" s="35">
        <v>419</v>
      </c>
      <c r="F33" s="36">
        <f>Tabela11434[[#This Row],[Valor unitário (estimado)]]*Tabela11434[[#This Row],[Qntd estimada]]</f>
        <v>21788</v>
      </c>
      <c r="G33" s="36" t="s">
        <v>12</v>
      </c>
      <c r="H33" s="37">
        <v>46357</v>
      </c>
      <c r="I33" s="37" t="s">
        <v>83</v>
      </c>
      <c r="J33" s="33" t="s">
        <v>287</v>
      </c>
      <c r="K33" s="33" t="s">
        <v>133</v>
      </c>
      <c r="L33" s="33" t="s">
        <v>124</v>
      </c>
      <c r="M33" s="42" t="s">
        <v>304</v>
      </c>
    </row>
    <row r="34" spans="1:13" ht="30" customHeight="1" x14ac:dyDescent="0.3">
      <c r="A34" s="41" t="s">
        <v>262</v>
      </c>
      <c r="B34" s="33" t="s">
        <v>267</v>
      </c>
      <c r="C34" s="33" t="s">
        <v>16</v>
      </c>
      <c r="D34" s="34">
        <v>18</v>
      </c>
      <c r="E34" s="35">
        <v>329.9</v>
      </c>
      <c r="F34" s="36">
        <f>Tabela11434[[#This Row],[Valor unitário (estimado)]]*Tabela11434[[#This Row],[Qntd estimada]]</f>
        <v>5938.2</v>
      </c>
      <c r="G34" s="36" t="s">
        <v>12</v>
      </c>
      <c r="H34" s="37">
        <v>46357</v>
      </c>
      <c r="I34" s="37" t="s">
        <v>82</v>
      </c>
      <c r="J34" s="33" t="s">
        <v>287</v>
      </c>
      <c r="K34" s="33" t="s">
        <v>134</v>
      </c>
      <c r="L34" s="33" t="s">
        <v>211</v>
      </c>
      <c r="M34" s="42" t="s">
        <v>288</v>
      </c>
    </row>
    <row r="35" spans="1:13" ht="30" customHeight="1" x14ac:dyDescent="0.3">
      <c r="A35" s="41" t="s">
        <v>262</v>
      </c>
      <c r="B35" s="33" t="s">
        <v>272</v>
      </c>
      <c r="C35" s="33" t="s">
        <v>16</v>
      </c>
      <c r="D35" s="34">
        <v>1000</v>
      </c>
      <c r="E35" s="35">
        <v>15</v>
      </c>
      <c r="F35" s="36">
        <f>Tabela11434[[#This Row],[Valor unitário (estimado)]]*Tabela11434[[#This Row],[Qntd estimada]]</f>
        <v>15000</v>
      </c>
      <c r="G35" s="36" t="s">
        <v>12</v>
      </c>
      <c r="H35" s="37">
        <v>46357</v>
      </c>
      <c r="I35" s="37" t="s">
        <v>85</v>
      </c>
      <c r="J35" s="33" t="s">
        <v>287</v>
      </c>
      <c r="K35" s="33" t="s">
        <v>133</v>
      </c>
      <c r="L35" s="33" t="s">
        <v>211</v>
      </c>
      <c r="M35" s="42" t="s">
        <v>304</v>
      </c>
    </row>
    <row r="36" spans="1:13" ht="30" customHeight="1" x14ac:dyDescent="0.3">
      <c r="A36" s="41" t="s">
        <v>262</v>
      </c>
      <c r="B36" s="33" t="s">
        <v>264</v>
      </c>
      <c r="C36" s="33" t="s">
        <v>16</v>
      </c>
      <c r="D36" s="34">
        <v>12</v>
      </c>
      <c r="E36" s="35">
        <v>599.9</v>
      </c>
      <c r="F36" s="36">
        <f>Tabela11434[[#This Row],[Valor unitário (estimado)]]*Tabela11434[[#This Row],[Qntd estimada]]</f>
        <v>7198.7999999999993</v>
      </c>
      <c r="G36" s="36" t="s">
        <v>12</v>
      </c>
      <c r="H36" s="37">
        <v>46357</v>
      </c>
      <c r="I36" s="37" t="s">
        <v>82</v>
      </c>
      <c r="J36" s="33" t="s">
        <v>287</v>
      </c>
      <c r="K36" s="33" t="s">
        <v>134</v>
      </c>
      <c r="L36" s="33" t="s">
        <v>211</v>
      </c>
      <c r="M36" s="42" t="s">
        <v>288</v>
      </c>
    </row>
    <row r="37" spans="1:13" ht="30" customHeight="1" x14ac:dyDescent="0.3">
      <c r="A37" s="41" t="s">
        <v>262</v>
      </c>
      <c r="B37" s="33" t="s">
        <v>265</v>
      </c>
      <c r="C37" s="33" t="s">
        <v>16</v>
      </c>
      <c r="D37" s="34">
        <v>10</v>
      </c>
      <c r="E37" s="35">
        <v>4999</v>
      </c>
      <c r="F37" s="36">
        <f>Tabela11434[[#This Row],[Valor unitário (estimado)]]*Tabela11434[[#This Row],[Qntd estimada]]</f>
        <v>49990</v>
      </c>
      <c r="G37" s="36" t="s">
        <v>12</v>
      </c>
      <c r="H37" s="37">
        <v>46357</v>
      </c>
      <c r="I37" s="37" t="s">
        <v>82</v>
      </c>
      <c r="J37" s="33" t="s">
        <v>287</v>
      </c>
      <c r="K37" s="33" t="s">
        <v>134</v>
      </c>
      <c r="L37" s="33" t="s">
        <v>211</v>
      </c>
      <c r="M37" s="42" t="s">
        <v>288</v>
      </c>
    </row>
    <row r="38" spans="1:13" ht="30" customHeight="1" x14ac:dyDescent="0.3">
      <c r="A38" s="41" t="s">
        <v>262</v>
      </c>
      <c r="B38" s="33" t="s">
        <v>278</v>
      </c>
      <c r="C38" s="33" t="s">
        <v>16</v>
      </c>
      <c r="D38" s="34">
        <v>10</v>
      </c>
      <c r="E38" s="35">
        <v>300</v>
      </c>
      <c r="F38" s="36">
        <f>Tabela11434[[#This Row],[Valor unitário (estimado)]]*Tabela11434[[#This Row],[Qntd estimada]]</f>
        <v>3000</v>
      </c>
      <c r="G38" s="36" t="s">
        <v>12</v>
      </c>
      <c r="H38" s="37">
        <v>46357</v>
      </c>
      <c r="I38" s="37" t="s">
        <v>85</v>
      </c>
      <c r="J38" s="33" t="s">
        <v>287</v>
      </c>
      <c r="K38" s="33" t="s">
        <v>133</v>
      </c>
      <c r="L38" s="33" t="s">
        <v>124</v>
      </c>
      <c r="M38" s="42" t="s">
        <v>288</v>
      </c>
    </row>
    <row r="39" spans="1:13" ht="30" customHeight="1" x14ac:dyDescent="0.3">
      <c r="A39" s="41" t="s">
        <v>262</v>
      </c>
      <c r="B39" s="33" t="s">
        <v>276</v>
      </c>
      <c r="C39" s="33" t="s">
        <v>16</v>
      </c>
      <c r="D39" s="34">
        <v>12</v>
      </c>
      <c r="E39" s="35">
        <v>59</v>
      </c>
      <c r="F39" s="36">
        <f>Tabela11434[[#This Row],[Valor unitário (estimado)]]*Tabela11434[[#This Row],[Qntd estimada]]</f>
        <v>708</v>
      </c>
      <c r="G39" s="36" t="s">
        <v>12</v>
      </c>
      <c r="H39" s="37">
        <v>46357</v>
      </c>
      <c r="I39" s="37" t="s">
        <v>85</v>
      </c>
      <c r="J39" s="33" t="s">
        <v>287</v>
      </c>
      <c r="K39" s="33" t="s">
        <v>133</v>
      </c>
      <c r="L39" s="33" t="s">
        <v>124</v>
      </c>
      <c r="M39" s="42" t="s">
        <v>288</v>
      </c>
    </row>
    <row r="40" spans="1:13" ht="30" customHeight="1" x14ac:dyDescent="0.3">
      <c r="A40" s="41" t="s">
        <v>262</v>
      </c>
      <c r="B40" s="33" t="s">
        <v>268</v>
      </c>
      <c r="C40" s="33" t="s">
        <v>16</v>
      </c>
      <c r="D40" s="34">
        <v>6</v>
      </c>
      <c r="E40" s="35">
        <v>1800</v>
      </c>
      <c r="F40" s="36">
        <f>Tabela11434[[#This Row],[Valor unitário (estimado)]]*Tabela11434[[#This Row],[Qntd estimada]]</f>
        <v>10800</v>
      </c>
      <c r="G40" s="36" t="s">
        <v>12</v>
      </c>
      <c r="H40" s="37">
        <v>46357</v>
      </c>
      <c r="I40" s="37" t="s">
        <v>82</v>
      </c>
      <c r="J40" s="33" t="s">
        <v>287</v>
      </c>
      <c r="K40" s="33" t="s">
        <v>134</v>
      </c>
      <c r="L40" s="33" t="s">
        <v>211</v>
      </c>
      <c r="M40" s="42" t="s">
        <v>288</v>
      </c>
    </row>
    <row r="41" spans="1:13" ht="30" customHeight="1" x14ac:dyDescent="0.3">
      <c r="A41" s="41" t="s">
        <v>262</v>
      </c>
      <c r="B41" s="33" t="s">
        <v>293</v>
      </c>
      <c r="C41" s="33" t="s">
        <v>16</v>
      </c>
      <c r="D41" s="34">
        <v>10</v>
      </c>
      <c r="E41" s="35">
        <v>330</v>
      </c>
      <c r="F41" s="36">
        <f>Tabela11434[[#This Row],[Valor unitário (estimado)]]*Tabela11434[[#This Row],[Qntd estimada]]</f>
        <v>3300</v>
      </c>
      <c r="G41" s="36" t="s">
        <v>12</v>
      </c>
      <c r="H41" s="37">
        <v>46357</v>
      </c>
      <c r="I41" s="37" t="s">
        <v>85</v>
      </c>
      <c r="J41" s="33" t="s">
        <v>287</v>
      </c>
      <c r="K41" s="33" t="s">
        <v>133</v>
      </c>
      <c r="L41" s="33" t="s">
        <v>211</v>
      </c>
      <c r="M41" s="42" t="s">
        <v>288</v>
      </c>
    </row>
    <row r="42" spans="1:13" ht="30" customHeight="1" x14ac:dyDescent="0.3">
      <c r="A42" s="41" t="s">
        <v>262</v>
      </c>
      <c r="B42" s="33" t="s">
        <v>280</v>
      </c>
      <c r="C42" s="33" t="s">
        <v>16</v>
      </c>
      <c r="D42" s="34">
        <v>12</v>
      </c>
      <c r="E42" s="35">
        <v>583.33000000000004</v>
      </c>
      <c r="F42" s="36">
        <f>Tabela11434[[#This Row],[Valor unitário (estimado)]]*Tabela11434[[#This Row],[Qntd estimada]]</f>
        <v>6999.9600000000009</v>
      </c>
      <c r="G42" s="36" t="s">
        <v>12</v>
      </c>
      <c r="H42" s="37">
        <v>46357</v>
      </c>
      <c r="I42" s="37" t="s">
        <v>85</v>
      </c>
      <c r="J42" s="33" t="s">
        <v>287</v>
      </c>
      <c r="K42" s="33" t="s">
        <v>133</v>
      </c>
      <c r="L42" s="33" t="s">
        <v>124</v>
      </c>
      <c r="M42" s="42" t="s">
        <v>288</v>
      </c>
    </row>
    <row r="43" spans="1:13" ht="30" customHeight="1" x14ac:dyDescent="0.3">
      <c r="A43" s="41" t="s">
        <v>262</v>
      </c>
      <c r="B43" s="33" t="s">
        <v>279</v>
      </c>
      <c r="C43" s="33" t="s">
        <v>16</v>
      </c>
      <c r="D43" s="34">
        <v>3</v>
      </c>
      <c r="E43" s="35">
        <v>1400</v>
      </c>
      <c r="F43" s="36">
        <f>Tabela11434[[#This Row],[Valor unitário (estimado)]]*Tabela11434[[#This Row],[Qntd estimada]]</f>
        <v>4200</v>
      </c>
      <c r="G43" s="36" t="s">
        <v>12</v>
      </c>
      <c r="H43" s="37">
        <v>46357</v>
      </c>
      <c r="I43" s="37" t="s">
        <v>85</v>
      </c>
      <c r="J43" s="33" t="s">
        <v>287</v>
      </c>
      <c r="K43" s="33" t="s">
        <v>133</v>
      </c>
      <c r="L43" s="33" t="s">
        <v>124</v>
      </c>
      <c r="M43" s="42" t="s">
        <v>288</v>
      </c>
    </row>
    <row r="44" spans="1:13" ht="30" customHeight="1" x14ac:dyDescent="0.3">
      <c r="A44" s="41" t="s">
        <v>262</v>
      </c>
      <c r="B44" s="33" t="s">
        <v>269</v>
      </c>
      <c r="C44" s="33" t="s">
        <v>16</v>
      </c>
      <c r="D44" s="34">
        <v>6</v>
      </c>
      <c r="E44" s="35">
        <v>10000</v>
      </c>
      <c r="F44" s="36">
        <f>Tabela11434[[#This Row],[Valor unitário (estimado)]]*Tabela11434[[#This Row],[Qntd estimada]]</f>
        <v>60000</v>
      </c>
      <c r="G44" s="36" t="s">
        <v>12</v>
      </c>
      <c r="H44" s="37">
        <v>46357</v>
      </c>
      <c r="I44" s="37" t="s">
        <v>82</v>
      </c>
      <c r="J44" s="33" t="s">
        <v>287</v>
      </c>
      <c r="K44" s="33" t="s">
        <v>134</v>
      </c>
      <c r="L44" s="33" t="s">
        <v>211</v>
      </c>
      <c r="M44" s="42" t="s">
        <v>288</v>
      </c>
    </row>
    <row r="45" spans="1:13" ht="30" customHeight="1" x14ac:dyDescent="0.3">
      <c r="A45" s="41" t="s">
        <v>262</v>
      </c>
      <c r="B45" s="33" t="s">
        <v>294</v>
      </c>
      <c r="C45" s="33" t="s">
        <v>16</v>
      </c>
      <c r="D45" s="34">
        <v>3</v>
      </c>
      <c r="E45" s="35">
        <v>8900</v>
      </c>
      <c r="F45" s="36">
        <f>Tabela11434[[#This Row],[Valor unitário (estimado)]]*Tabela11434[[#This Row],[Qntd estimada]]</f>
        <v>26700</v>
      </c>
      <c r="G45" s="36" t="s">
        <v>12</v>
      </c>
      <c r="H45" s="37">
        <v>46357</v>
      </c>
      <c r="I45" s="37" t="s">
        <v>82</v>
      </c>
      <c r="J45" s="33" t="s">
        <v>287</v>
      </c>
      <c r="K45" s="33" t="s">
        <v>134</v>
      </c>
      <c r="L45" s="33" t="s">
        <v>211</v>
      </c>
      <c r="M45" s="42" t="s">
        <v>288</v>
      </c>
    </row>
    <row r="46" spans="1:13" ht="30" customHeight="1" x14ac:dyDescent="0.3">
      <c r="A46" s="41" t="s">
        <v>262</v>
      </c>
      <c r="B46" s="33" t="s">
        <v>292</v>
      </c>
      <c r="C46" s="33" t="s">
        <v>16</v>
      </c>
      <c r="D46" s="34">
        <v>3</v>
      </c>
      <c r="E46" s="35">
        <v>2900</v>
      </c>
      <c r="F46" s="36">
        <f>Tabela11434[[#This Row],[Valor unitário (estimado)]]*Tabela11434[[#This Row],[Qntd estimada]]</f>
        <v>8700</v>
      </c>
      <c r="G46" s="36" t="s">
        <v>12</v>
      </c>
      <c r="H46" s="37">
        <v>46357</v>
      </c>
      <c r="I46" s="37" t="s">
        <v>85</v>
      </c>
      <c r="J46" s="33" t="s">
        <v>287</v>
      </c>
      <c r="K46" s="33" t="s">
        <v>133</v>
      </c>
      <c r="L46" s="33" t="s">
        <v>124</v>
      </c>
      <c r="M46" s="42" t="s">
        <v>288</v>
      </c>
    </row>
    <row r="47" spans="1:13" ht="71.400000000000006" x14ac:dyDescent="0.3">
      <c r="A47" s="41" t="s">
        <v>2</v>
      </c>
      <c r="B47" s="43" t="s">
        <v>249</v>
      </c>
      <c r="C47" s="43" t="s">
        <v>16</v>
      </c>
      <c r="D47" s="44">
        <v>58</v>
      </c>
      <c r="E47" s="35">
        <v>355230</v>
      </c>
      <c r="F47" s="36">
        <f>Tabela11434[[#This Row],[Valor unitário (estimado)]]*Tabela11434[[#This Row],[Qntd estimada]]</f>
        <v>20603340</v>
      </c>
      <c r="G47" s="36" t="s">
        <v>93</v>
      </c>
      <c r="H47" s="37">
        <v>46183</v>
      </c>
      <c r="I47" s="33" t="s">
        <v>82</v>
      </c>
      <c r="J47" s="33" t="s">
        <v>242</v>
      </c>
      <c r="K47" s="33" t="s">
        <v>134</v>
      </c>
      <c r="L47" s="33" t="s">
        <v>124</v>
      </c>
      <c r="M47" s="38" t="s">
        <v>286</v>
      </c>
    </row>
    <row r="48" spans="1:13" ht="30" customHeight="1" x14ac:dyDescent="0.3">
      <c r="A48" s="45" t="s">
        <v>262</v>
      </c>
      <c r="B48" s="33" t="s">
        <v>274</v>
      </c>
      <c r="C48" s="33" t="s">
        <v>16</v>
      </c>
      <c r="D48" s="34">
        <v>10</v>
      </c>
      <c r="E48" s="35">
        <v>300</v>
      </c>
      <c r="F48" s="36">
        <f>Tabela11434[[#This Row],[Valor unitário (estimado)]]*Tabela11434[[#This Row],[Qntd estimada]]</f>
        <v>3000</v>
      </c>
      <c r="G48" s="36" t="s">
        <v>12</v>
      </c>
      <c r="H48" s="37">
        <v>46357</v>
      </c>
      <c r="I48" s="37" t="s">
        <v>85</v>
      </c>
      <c r="J48" s="33" t="s">
        <v>287</v>
      </c>
      <c r="K48" s="33" t="s">
        <v>133</v>
      </c>
      <c r="L48" s="38" t="s">
        <v>211</v>
      </c>
      <c r="M48" s="42" t="s">
        <v>288</v>
      </c>
    </row>
    <row r="49" spans="1:13" ht="30" customHeight="1" x14ac:dyDescent="0.3">
      <c r="A49" s="46" t="s">
        <v>189</v>
      </c>
      <c r="B49" s="33" t="s">
        <v>222</v>
      </c>
      <c r="C49" s="33" t="s">
        <v>16</v>
      </c>
      <c r="D49" s="34">
        <v>70</v>
      </c>
      <c r="E49" s="35">
        <v>50000</v>
      </c>
      <c r="F49" s="36">
        <f>Tabela11434[[#This Row],[Valor unitário (estimado)]]*Tabela11434[[#This Row],[Qntd estimada]]</f>
        <v>3500000</v>
      </c>
      <c r="G49" s="33" t="s">
        <v>12</v>
      </c>
      <c r="H49" s="37">
        <v>46357</v>
      </c>
      <c r="I49" s="33" t="s">
        <v>82</v>
      </c>
      <c r="J49" s="33" t="s">
        <v>214</v>
      </c>
      <c r="K49" s="33" t="s">
        <v>134</v>
      </c>
      <c r="L49" s="38" t="s">
        <v>124</v>
      </c>
      <c r="M49" s="38" t="s">
        <v>215</v>
      </c>
    </row>
    <row r="50" spans="1:13" ht="30" customHeight="1" x14ac:dyDescent="0.3">
      <c r="A50" s="46" t="s">
        <v>189</v>
      </c>
      <c r="B50" s="33" t="s">
        <v>237</v>
      </c>
      <c r="C50" s="33" t="s">
        <v>16</v>
      </c>
      <c r="D50" s="34">
        <v>200</v>
      </c>
      <c r="E50" s="35">
        <v>80</v>
      </c>
      <c r="F50" s="36">
        <f>Tabela11434[[#This Row],[Valor unitário (estimado)]]*Tabela11434[[#This Row],[Qntd estimada]]</f>
        <v>16000</v>
      </c>
      <c r="G50" s="33" t="s">
        <v>12</v>
      </c>
      <c r="H50" s="37">
        <v>46357</v>
      </c>
      <c r="I50" s="33" t="s">
        <v>85</v>
      </c>
      <c r="J50" s="33" t="s">
        <v>214</v>
      </c>
      <c r="K50" s="33" t="s">
        <v>133</v>
      </c>
      <c r="L50" s="38" t="s">
        <v>124</v>
      </c>
      <c r="M50" s="38" t="s">
        <v>215</v>
      </c>
    </row>
    <row r="51" spans="1:13" ht="30" customHeight="1" x14ac:dyDescent="0.3">
      <c r="A51" s="46" t="s">
        <v>189</v>
      </c>
      <c r="B51" s="33" t="s">
        <v>226</v>
      </c>
      <c r="C51" s="33" t="s">
        <v>16</v>
      </c>
      <c r="D51" s="34">
        <v>110</v>
      </c>
      <c r="E51" s="35">
        <v>9850</v>
      </c>
      <c r="F51" s="36">
        <f>Tabela11434[[#This Row],[Valor unitário (estimado)]]*Tabela11434[[#This Row],[Qntd estimada]]</f>
        <v>1083500</v>
      </c>
      <c r="G51" s="33" t="s">
        <v>12</v>
      </c>
      <c r="H51" s="37">
        <v>46357</v>
      </c>
      <c r="I51" s="33" t="s">
        <v>82</v>
      </c>
      <c r="J51" s="33" t="s">
        <v>214</v>
      </c>
      <c r="K51" s="33" t="s">
        <v>134</v>
      </c>
      <c r="L51" s="38" t="s">
        <v>124</v>
      </c>
      <c r="M51" s="38" t="s">
        <v>215</v>
      </c>
    </row>
    <row r="52" spans="1:13" ht="30" customHeight="1" x14ac:dyDescent="0.3">
      <c r="A52" s="46" t="s">
        <v>189</v>
      </c>
      <c r="B52" s="33" t="s">
        <v>240</v>
      </c>
      <c r="C52" s="33" t="s">
        <v>16</v>
      </c>
      <c r="D52" s="34">
        <v>500</v>
      </c>
      <c r="E52" s="35">
        <v>10</v>
      </c>
      <c r="F52" s="36">
        <f>Tabela11434[[#This Row],[Valor unitário (estimado)]]*Tabela11434[[#This Row],[Qntd estimada]]</f>
        <v>5000</v>
      </c>
      <c r="G52" s="33" t="s">
        <v>12</v>
      </c>
      <c r="H52" s="37">
        <v>46357</v>
      </c>
      <c r="I52" s="33" t="s">
        <v>85</v>
      </c>
      <c r="J52" s="33" t="s">
        <v>214</v>
      </c>
      <c r="K52" s="33" t="s">
        <v>133</v>
      </c>
      <c r="L52" s="38" t="s">
        <v>124</v>
      </c>
      <c r="M52" s="38" t="s">
        <v>215</v>
      </c>
    </row>
    <row r="53" spans="1:13" ht="30" customHeight="1" x14ac:dyDescent="0.3">
      <c r="A53" s="46" t="s">
        <v>189</v>
      </c>
      <c r="B53" s="33" t="s">
        <v>221</v>
      </c>
      <c r="C53" s="33" t="s">
        <v>16</v>
      </c>
      <c r="D53" s="34">
        <v>1</v>
      </c>
      <c r="E53" s="35">
        <v>150000</v>
      </c>
      <c r="F53" s="36">
        <f>Tabela11434[[#This Row],[Valor unitário (estimado)]]*Tabela11434[[#This Row],[Qntd estimada]]</f>
        <v>150000</v>
      </c>
      <c r="G53" s="33" t="s">
        <v>12</v>
      </c>
      <c r="H53" s="37">
        <v>46357</v>
      </c>
      <c r="I53" s="33" t="s">
        <v>82</v>
      </c>
      <c r="J53" s="33" t="s">
        <v>214</v>
      </c>
      <c r="K53" s="33" t="s">
        <v>134</v>
      </c>
      <c r="L53" s="38" t="s">
        <v>124</v>
      </c>
      <c r="M53" s="38" t="s">
        <v>215</v>
      </c>
    </row>
    <row r="54" spans="1:13" ht="30" customHeight="1" x14ac:dyDescent="0.3">
      <c r="A54" s="46" t="s">
        <v>189</v>
      </c>
      <c r="B54" s="33" t="s">
        <v>233</v>
      </c>
      <c r="C54" s="33" t="s">
        <v>16</v>
      </c>
      <c r="D54" s="34">
        <v>1200</v>
      </c>
      <c r="E54" s="35">
        <v>60</v>
      </c>
      <c r="F54" s="36">
        <f>Tabela11434[[#This Row],[Valor unitário (estimado)]]*Tabela11434[[#This Row],[Qntd estimada]]</f>
        <v>72000</v>
      </c>
      <c r="G54" s="33" t="s">
        <v>12</v>
      </c>
      <c r="H54" s="37">
        <v>46357</v>
      </c>
      <c r="I54" s="33" t="s">
        <v>85</v>
      </c>
      <c r="J54" s="33" t="s">
        <v>214</v>
      </c>
      <c r="K54" s="33" t="s">
        <v>133</v>
      </c>
      <c r="L54" s="38" t="s">
        <v>124</v>
      </c>
      <c r="M54" s="38" t="s">
        <v>215</v>
      </c>
    </row>
    <row r="55" spans="1:13" ht="30" customHeight="1" x14ac:dyDescent="0.3">
      <c r="A55" s="46" t="s">
        <v>189</v>
      </c>
      <c r="B55" s="33" t="s">
        <v>223</v>
      </c>
      <c r="C55" s="33" t="s">
        <v>16</v>
      </c>
      <c r="D55" s="34">
        <v>50</v>
      </c>
      <c r="E55" s="35">
        <v>2000</v>
      </c>
      <c r="F55" s="36">
        <f>Tabela11434[[#This Row],[Valor unitário (estimado)]]*Tabela11434[[#This Row],[Qntd estimada]]</f>
        <v>100000</v>
      </c>
      <c r="G55" s="33" t="s">
        <v>12</v>
      </c>
      <c r="H55" s="37">
        <v>46357</v>
      </c>
      <c r="I55" s="33" t="s">
        <v>82</v>
      </c>
      <c r="J55" s="33" t="s">
        <v>214</v>
      </c>
      <c r="K55" s="33" t="s">
        <v>134</v>
      </c>
      <c r="L55" s="38" t="s">
        <v>124</v>
      </c>
      <c r="M55" s="38" t="s">
        <v>215</v>
      </c>
    </row>
    <row r="56" spans="1:13" ht="30" customHeight="1" x14ac:dyDescent="0.3">
      <c r="A56" s="46" t="s">
        <v>189</v>
      </c>
      <c r="B56" s="33" t="s">
        <v>238</v>
      </c>
      <c r="C56" s="33" t="s">
        <v>16</v>
      </c>
      <c r="D56" s="34">
        <v>8</v>
      </c>
      <c r="E56" s="35">
        <v>2000</v>
      </c>
      <c r="F56" s="36">
        <f>Tabela11434[[#This Row],[Valor unitário (estimado)]]*Tabela11434[[#This Row],[Qntd estimada]]</f>
        <v>16000</v>
      </c>
      <c r="G56" s="33" t="s">
        <v>12</v>
      </c>
      <c r="H56" s="37">
        <v>46357</v>
      </c>
      <c r="I56" s="33" t="s">
        <v>83</v>
      </c>
      <c r="J56" s="33" t="s">
        <v>214</v>
      </c>
      <c r="K56" s="33" t="s">
        <v>133</v>
      </c>
      <c r="L56" s="38" t="s">
        <v>124</v>
      </c>
      <c r="M56" s="38" t="s">
        <v>215</v>
      </c>
    </row>
    <row r="57" spans="1:13" ht="30" customHeight="1" x14ac:dyDescent="0.3">
      <c r="A57" s="46" t="s">
        <v>189</v>
      </c>
      <c r="B57" s="33" t="s">
        <v>236</v>
      </c>
      <c r="C57" s="33" t="s">
        <v>16</v>
      </c>
      <c r="D57" s="34">
        <v>85</v>
      </c>
      <c r="E57" s="35">
        <v>400</v>
      </c>
      <c r="F57" s="36">
        <f>Tabela11434[[#This Row],[Valor unitário (estimado)]]*Tabela11434[[#This Row],[Qntd estimada]]</f>
        <v>34000</v>
      </c>
      <c r="G57" s="33" t="s">
        <v>12</v>
      </c>
      <c r="H57" s="37">
        <v>46357</v>
      </c>
      <c r="I57" s="33" t="s">
        <v>83</v>
      </c>
      <c r="J57" s="33" t="s">
        <v>214</v>
      </c>
      <c r="K57" s="33" t="s">
        <v>133</v>
      </c>
      <c r="L57" s="38" t="s">
        <v>124</v>
      </c>
      <c r="M57" s="38" t="s">
        <v>215</v>
      </c>
    </row>
    <row r="58" spans="1:13" ht="30" customHeight="1" x14ac:dyDescent="0.3">
      <c r="A58" s="46" t="s">
        <v>189</v>
      </c>
      <c r="B58" s="33" t="s">
        <v>234</v>
      </c>
      <c r="C58" s="33" t="s">
        <v>16</v>
      </c>
      <c r="D58" s="34">
        <v>40</v>
      </c>
      <c r="E58" s="35">
        <v>1400</v>
      </c>
      <c r="F58" s="36">
        <f>Tabela11434[[#This Row],[Valor unitário (estimado)]]*Tabela11434[[#This Row],[Qntd estimada]]</f>
        <v>56000</v>
      </c>
      <c r="G58" s="33" t="s">
        <v>12</v>
      </c>
      <c r="H58" s="37">
        <v>46357</v>
      </c>
      <c r="I58" s="33" t="s">
        <v>85</v>
      </c>
      <c r="J58" s="33" t="s">
        <v>214</v>
      </c>
      <c r="K58" s="33" t="s">
        <v>133</v>
      </c>
      <c r="L58" s="38" t="s">
        <v>124</v>
      </c>
      <c r="M58" s="38" t="s">
        <v>215</v>
      </c>
    </row>
    <row r="59" spans="1:13" ht="30" customHeight="1" x14ac:dyDescent="0.3">
      <c r="A59" s="46" t="s">
        <v>189</v>
      </c>
      <c r="B59" s="33" t="s">
        <v>212</v>
      </c>
      <c r="C59" s="33" t="s">
        <v>22</v>
      </c>
      <c r="D59" s="34">
        <v>12</v>
      </c>
      <c r="E59" s="35">
        <v>101000</v>
      </c>
      <c r="F59" s="36">
        <f>Tabela11434[[#This Row],[Valor unitário (estimado)]]*Tabela11434[[#This Row],[Qntd estimada]]</f>
        <v>1212000</v>
      </c>
      <c r="G59" s="33" t="s">
        <v>12</v>
      </c>
      <c r="H59" s="37" t="s">
        <v>28</v>
      </c>
      <c r="I59" s="33" t="s">
        <v>83</v>
      </c>
      <c r="J59" s="33" t="s">
        <v>242</v>
      </c>
      <c r="K59" s="33" t="s">
        <v>133</v>
      </c>
      <c r="L59" s="38" t="s">
        <v>211</v>
      </c>
      <c r="M59" s="38" t="s">
        <v>227</v>
      </c>
    </row>
    <row r="60" spans="1:13" ht="30" customHeight="1" x14ac:dyDescent="0.3">
      <c r="A60" s="46" t="s">
        <v>189</v>
      </c>
      <c r="B60" s="33" t="s">
        <v>231</v>
      </c>
      <c r="C60" s="33" t="s">
        <v>16</v>
      </c>
      <c r="D60" s="34">
        <v>40</v>
      </c>
      <c r="E60" s="35">
        <v>1500</v>
      </c>
      <c r="F60" s="36">
        <f>Tabela11434[[#This Row],[Valor unitário (estimado)]]*Tabela11434[[#This Row],[Qntd estimada]]</f>
        <v>60000</v>
      </c>
      <c r="G60" s="33" t="s">
        <v>12</v>
      </c>
      <c r="H60" s="37">
        <v>46357</v>
      </c>
      <c r="I60" s="33" t="s">
        <v>82</v>
      </c>
      <c r="J60" s="33" t="s">
        <v>214</v>
      </c>
      <c r="K60" s="33" t="s">
        <v>134</v>
      </c>
      <c r="L60" s="38" t="s">
        <v>124</v>
      </c>
      <c r="M60" s="38" t="s">
        <v>215</v>
      </c>
    </row>
    <row r="61" spans="1:13" ht="30" customHeight="1" x14ac:dyDescent="0.3">
      <c r="A61" s="46" t="s">
        <v>189</v>
      </c>
      <c r="B61" s="33" t="s">
        <v>217</v>
      </c>
      <c r="C61" s="33" t="s">
        <v>16</v>
      </c>
      <c r="D61" s="34">
        <v>80</v>
      </c>
      <c r="E61" s="35">
        <v>900</v>
      </c>
      <c r="F61" s="36">
        <f>Tabela11434[[#This Row],[Valor unitário (estimado)]]*Tabela11434[[#This Row],[Qntd estimada]]</f>
        <v>72000</v>
      </c>
      <c r="G61" s="33" t="s">
        <v>12</v>
      </c>
      <c r="H61" s="37">
        <v>46357</v>
      </c>
      <c r="I61" s="33" t="s">
        <v>83</v>
      </c>
      <c r="J61" s="33" t="s">
        <v>214</v>
      </c>
      <c r="K61" s="33" t="s">
        <v>133</v>
      </c>
      <c r="L61" s="38" t="s">
        <v>124</v>
      </c>
      <c r="M61" s="38" t="s">
        <v>215</v>
      </c>
    </row>
    <row r="62" spans="1:13" ht="30" customHeight="1" x14ac:dyDescent="0.3">
      <c r="A62" s="46" t="s">
        <v>189</v>
      </c>
      <c r="B62" s="33" t="s">
        <v>218</v>
      </c>
      <c r="C62" s="33" t="s">
        <v>21</v>
      </c>
      <c r="D62" s="34">
        <v>1</v>
      </c>
      <c r="E62" s="35">
        <v>50000</v>
      </c>
      <c r="F62" s="36">
        <f>Tabela11434[[#This Row],[Valor unitário (estimado)]]*Tabela11434[[#This Row],[Qntd estimada]]</f>
        <v>50000</v>
      </c>
      <c r="G62" s="33" t="s">
        <v>12</v>
      </c>
      <c r="H62" s="37">
        <v>46357</v>
      </c>
      <c r="I62" s="33" t="s">
        <v>83</v>
      </c>
      <c r="J62" s="33" t="s">
        <v>214</v>
      </c>
      <c r="K62" s="33" t="s">
        <v>133</v>
      </c>
      <c r="L62" s="38" t="s">
        <v>124</v>
      </c>
      <c r="M62" s="38" t="s">
        <v>215</v>
      </c>
    </row>
    <row r="63" spans="1:13" ht="30" customHeight="1" x14ac:dyDescent="0.3">
      <c r="A63" s="46" t="s">
        <v>189</v>
      </c>
      <c r="B63" s="33" t="s">
        <v>230</v>
      </c>
      <c r="C63" s="33" t="s">
        <v>16</v>
      </c>
      <c r="D63" s="34">
        <v>24</v>
      </c>
      <c r="E63" s="35">
        <v>1500</v>
      </c>
      <c r="F63" s="36">
        <f>Tabela11434[[#This Row],[Valor unitário (estimado)]]*Tabela11434[[#This Row],[Qntd estimada]]</f>
        <v>36000</v>
      </c>
      <c r="G63" s="33" t="s">
        <v>12</v>
      </c>
      <c r="H63" s="37">
        <v>46357</v>
      </c>
      <c r="I63" s="33" t="s">
        <v>82</v>
      </c>
      <c r="J63" s="33" t="s">
        <v>214</v>
      </c>
      <c r="K63" s="33" t="s">
        <v>134</v>
      </c>
      <c r="L63" s="38" t="s">
        <v>124</v>
      </c>
      <c r="M63" s="38" t="s">
        <v>215</v>
      </c>
    </row>
    <row r="64" spans="1:13" ht="30" customHeight="1" x14ac:dyDescent="0.3">
      <c r="A64" s="46" t="s">
        <v>189</v>
      </c>
      <c r="B64" s="33" t="s">
        <v>232</v>
      </c>
      <c r="C64" s="33" t="s">
        <v>21</v>
      </c>
      <c r="D64" s="34">
        <v>1</v>
      </c>
      <c r="E64" s="35">
        <v>100000</v>
      </c>
      <c r="F64" s="36">
        <f>Tabela11434[[#This Row],[Valor unitário (estimado)]]*Tabela11434[[#This Row],[Qntd estimada]]</f>
        <v>100000</v>
      </c>
      <c r="G64" s="33" t="s">
        <v>12</v>
      </c>
      <c r="H64" s="37">
        <v>46357</v>
      </c>
      <c r="I64" s="33" t="s">
        <v>86</v>
      </c>
      <c r="J64" s="33" t="s">
        <v>214</v>
      </c>
      <c r="K64" s="33" t="s">
        <v>133</v>
      </c>
      <c r="L64" s="38" t="s">
        <v>124</v>
      </c>
      <c r="M64" s="38" t="s">
        <v>215</v>
      </c>
    </row>
    <row r="65" spans="1:13" ht="30" customHeight="1" x14ac:dyDescent="0.3">
      <c r="A65" s="46" t="s">
        <v>189</v>
      </c>
      <c r="B65" s="33" t="s">
        <v>219</v>
      </c>
      <c r="C65" s="33" t="s">
        <v>16</v>
      </c>
      <c r="D65" s="34">
        <v>100</v>
      </c>
      <c r="E65" s="35">
        <v>700</v>
      </c>
      <c r="F65" s="36">
        <f>Tabela11434[[#This Row],[Valor unitário (estimado)]]*Tabela11434[[#This Row],[Qntd estimada]]</f>
        <v>70000</v>
      </c>
      <c r="G65" s="33" t="s">
        <v>12</v>
      </c>
      <c r="H65" s="37">
        <v>46357</v>
      </c>
      <c r="I65" s="33" t="s">
        <v>89</v>
      </c>
      <c r="J65" s="33" t="s">
        <v>214</v>
      </c>
      <c r="K65" s="33" t="s">
        <v>133</v>
      </c>
      <c r="L65" s="38" t="s">
        <v>211</v>
      </c>
      <c r="M65" s="38" t="s">
        <v>215</v>
      </c>
    </row>
    <row r="66" spans="1:13" ht="30" customHeight="1" x14ac:dyDescent="0.3">
      <c r="A66" s="46" t="s">
        <v>189</v>
      </c>
      <c r="B66" s="33" t="s">
        <v>235</v>
      </c>
      <c r="C66" s="33" t="s">
        <v>16</v>
      </c>
      <c r="D66" s="34">
        <v>30</v>
      </c>
      <c r="E66" s="35">
        <v>900</v>
      </c>
      <c r="F66" s="36">
        <f>Tabela11434[[#This Row],[Valor unitário (estimado)]]*Tabela11434[[#This Row],[Qntd estimada]]</f>
        <v>27000</v>
      </c>
      <c r="G66" s="33" t="s">
        <v>12</v>
      </c>
      <c r="H66" s="37">
        <v>46357</v>
      </c>
      <c r="I66" s="33" t="s">
        <v>82</v>
      </c>
      <c r="J66" s="33" t="s">
        <v>214</v>
      </c>
      <c r="K66" s="33" t="s">
        <v>134</v>
      </c>
      <c r="L66" s="38" t="s">
        <v>124</v>
      </c>
      <c r="M66" s="38" t="s">
        <v>215</v>
      </c>
    </row>
    <row r="67" spans="1:13" ht="30" customHeight="1" x14ac:dyDescent="0.3">
      <c r="A67" s="46" t="s">
        <v>189</v>
      </c>
      <c r="B67" s="33" t="s">
        <v>213</v>
      </c>
      <c r="C67" s="33" t="s">
        <v>16</v>
      </c>
      <c r="D67" s="34">
        <v>31</v>
      </c>
      <c r="E67" s="35">
        <v>2000</v>
      </c>
      <c r="F67" s="36">
        <f>Tabela11434[[#This Row],[Valor unitário (estimado)]]*Tabela11434[[#This Row],[Qntd estimada]]</f>
        <v>62000</v>
      </c>
      <c r="G67" s="33" t="s">
        <v>93</v>
      </c>
      <c r="H67" s="37">
        <v>46357</v>
      </c>
      <c r="I67" s="33" t="s">
        <v>83</v>
      </c>
      <c r="J67" s="33" t="s">
        <v>214</v>
      </c>
      <c r="K67" s="33" t="s">
        <v>133</v>
      </c>
      <c r="L67" s="38" t="s">
        <v>124</v>
      </c>
      <c r="M67" s="38" t="s">
        <v>215</v>
      </c>
    </row>
    <row r="68" spans="1:13" ht="30" customHeight="1" x14ac:dyDescent="0.3">
      <c r="A68" s="46" t="s">
        <v>189</v>
      </c>
      <c r="B68" s="33" t="s">
        <v>241</v>
      </c>
      <c r="C68" s="33" t="s">
        <v>16</v>
      </c>
      <c r="D68" s="34">
        <v>1000</v>
      </c>
      <c r="E68" s="35">
        <v>5</v>
      </c>
      <c r="F68" s="36">
        <f>Tabela11434[[#This Row],[Valor unitário (estimado)]]*Tabela11434[[#This Row],[Qntd estimada]]</f>
        <v>5000</v>
      </c>
      <c r="G68" s="33" t="s">
        <v>12</v>
      </c>
      <c r="H68" s="37">
        <v>46357</v>
      </c>
      <c r="I68" s="33" t="s">
        <v>90</v>
      </c>
      <c r="J68" s="33" t="s">
        <v>214</v>
      </c>
      <c r="K68" s="33" t="s">
        <v>133</v>
      </c>
      <c r="L68" s="38" t="s">
        <v>124</v>
      </c>
      <c r="M68" s="38" t="s">
        <v>215</v>
      </c>
    </row>
    <row r="69" spans="1:13" ht="30" customHeight="1" x14ac:dyDescent="0.3">
      <c r="A69" s="46" t="s">
        <v>189</v>
      </c>
      <c r="B69" s="33" t="s">
        <v>239</v>
      </c>
      <c r="C69" s="33" t="s">
        <v>16</v>
      </c>
      <c r="D69" s="34">
        <v>1</v>
      </c>
      <c r="E69" s="35">
        <v>15050</v>
      </c>
      <c r="F69" s="36">
        <f>Tabela11434[[#This Row],[Valor unitário (estimado)]]*Tabela11434[[#This Row],[Qntd estimada]]</f>
        <v>15050</v>
      </c>
      <c r="G69" s="33" t="s">
        <v>12</v>
      </c>
      <c r="H69" s="37">
        <v>46357</v>
      </c>
      <c r="I69" s="33" t="s">
        <v>83</v>
      </c>
      <c r="J69" s="33" t="s">
        <v>214</v>
      </c>
      <c r="K69" s="33" t="s">
        <v>134</v>
      </c>
      <c r="L69" s="38" t="s">
        <v>124</v>
      </c>
      <c r="M69" s="38" t="s">
        <v>215</v>
      </c>
    </row>
    <row r="70" spans="1:13" ht="30" customHeight="1" x14ac:dyDescent="0.3">
      <c r="A70" s="46" t="s">
        <v>189</v>
      </c>
      <c r="B70" s="33" t="s">
        <v>224</v>
      </c>
      <c r="C70" s="33" t="s">
        <v>16</v>
      </c>
      <c r="D70" s="34">
        <v>25</v>
      </c>
      <c r="E70" s="35">
        <v>500</v>
      </c>
      <c r="F70" s="36">
        <f>Tabela11434[[#This Row],[Valor unitário (estimado)]]*Tabela11434[[#This Row],[Qntd estimada]]</f>
        <v>12500</v>
      </c>
      <c r="G70" s="33" t="s">
        <v>12</v>
      </c>
      <c r="H70" s="37">
        <v>46357</v>
      </c>
      <c r="I70" s="33" t="s">
        <v>82</v>
      </c>
      <c r="J70" s="33" t="s">
        <v>214</v>
      </c>
      <c r="K70" s="33" t="s">
        <v>134</v>
      </c>
      <c r="L70" s="38" t="s">
        <v>124</v>
      </c>
      <c r="M70" s="38" t="s">
        <v>215</v>
      </c>
    </row>
    <row r="71" spans="1:13" ht="30" customHeight="1" x14ac:dyDescent="0.3">
      <c r="A71" s="46" t="s">
        <v>189</v>
      </c>
      <c r="B71" s="33" t="s">
        <v>225</v>
      </c>
      <c r="C71" s="33" t="s">
        <v>16</v>
      </c>
      <c r="D71" s="34">
        <v>1</v>
      </c>
      <c r="E71" s="35">
        <v>11100</v>
      </c>
      <c r="F71" s="36">
        <f>Tabela11434[[#This Row],[Valor unitário (estimado)]]*Tabela11434[[#This Row],[Qntd estimada]]</f>
        <v>11100</v>
      </c>
      <c r="G71" s="33" t="s">
        <v>12</v>
      </c>
      <c r="H71" s="37">
        <v>46357</v>
      </c>
      <c r="I71" s="33" t="s">
        <v>82</v>
      </c>
      <c r="J71" s="33" t="s">
        <v>214</v>
      </c>
      <c r="K71" s="33" t="s">
        <v>134</v>
      </c>
      <c r="L71" s="38" t="s">
        <v>124</v>
      </c>
      <c r="M71" s="38" t="s">
        <v>215</v>
      </c>
    </row>
    <row r="72" spans="1:13" ht="30" customHeight="1" x14ac:dyDescent="0.3">
      <c r="A72" s="46" t="s">
        <v>189</v>
      </c>
      <c r="B72" s="33" t="s">
        <v>216</v>
      </c>
      <c r="C72" s="33" t="s">
        <v>16</v>
      </c>
      <c r="D72" s="34">
        <v>40</v>
      </c>
      <c r="E72" s="35">
        <v>100</v>
      </c>
      <c r="F72" s="36">
        <f>Tabela11434[[#This Row],[Valor unitário (estimado)]]*Tabela11434[[#This Row],[Qntd estimada]]</f>
        <v>4000</v>
      </c>
      <c r="G72" s="33" t="s">
        <v>12</v>
      </c>
      <c r="H72" s="37">
        <v>46357</v>
      </c>
      <c r="I72" s="33" t="s">
        <v>83</v>
      </c>
      <c r="J72" s="33" t="s">
        <v>214</v>
      </c>
      <c r="K72" s="33" t="s">
        <v>133</v>
      </c>
      <c r="L72" s="38" t="s">
        <v>124</v>
      </c>
      <c r="M72" s="38" t="s">
        <v>215</v>
      </c>
    </row>
    <row r="73" spans="1:13" ht="40.799999999999997" x14ac:dyDescent="0.3">
      <c r="A73" s="46" t="s">
        <v>189</v>
      </c>
      <c r="B73" s="33" t="s">
        <v>190</v>
      </c>
      <c r="C73" s="33" t="s">
        <v>16</v>
      </c>
      <c r="D73" s="34">
        <v>560</v>
      </c>
      <c r="E73" s="35">
        <v>1428.57143</v>
      </c>
      <c r="F73" s="36">
        <f>Tabela11434[[#This Row],[Valor unitário (estimado)]]*Tabela11434[[#This Row],[Qntd estimada]]</f>
        <v>800000.00080000004</v>
      </c>
      <c r="G73" s="33" t="s">
        <v>12</v>
      </c>
      <c r="H73" s="37">
        <v>46119</v>
      </c>
      <c r="I73" s="33" t="s">
        <v>83</v>
      </c>
      <c r="J73" s="33" t="s">
        <v>242</v>
      </c>
      <c r="K73" s="33" t="s">
        <v>133</v>
      </c>
      <c r="L73" s="38" t="s">
        <v>211</v>
      </c>
      <c r="M73" s="38" t="s">
        <v>228</v>
      </c>
    </row>
    <row r="74" spans="1:13" ht="30" customHeight="1" x14ac:dyDescent="0.3">
      <c r="A74" s="46" t="s">
        <v>189</v>
      </c>
      <c r="B74" s="33" t="s">
        <v>220</v>
      </c>
      <c r="C74" s="33" t="s">
        <v>16</v>
      </c>
      <c r="D74" s="34">
        <v>80</v>
      </c>
      <c r="E74" s="35">
        <v>400</v>
      </c>
      <c r="F74" s="36">
        <f>Tabela11434[[#This Row],[Valor unitário (estimado)]]*Tabela11434[[#This Row],[Qntd estimada]]</f>
        <v>32000</v>
      </c>
      <c r="G74" s="33" t="s">
        <v>12</v>
      </c>
      <c r="H74" s="37">
        <v>46357</v>
      </c>
      <c r="I74" s="33" t="s">
        <v>89</v>
      </c>
      <c r="J74" s="33" t="s">
        <v>214</v>
      </c>
      <c r="K74" s="33" t="s">
        <v>133</v>
      </c>
      <c r="L74" s="38" t="s">
        <v>211</v>
      </c>
      <c r="M74" s="38" t="s">
        <v>215</v>
      </c>
    </row>
    <row r="75" spans="1:13" ht="30" customHeight="1" x14ac:dyDescent="0.3">
      <c r="A75" s="47" t="s">
        <v>189</v>
      </c>
      <c r="B75" s="33" t="s">
        <v>229</v>
      </c>
      <c r="C75" s="33" t="s">
        <v>16</v>
      </c>
      <c r="D75" s="34">
        <v>3</v>
      </c>
      <c r="E75" s="35">
        <v>1300</v>
      </c>
      <c r="F75" s="36">
        <f>Tabela11434[[#This Row],[Valor unitário (estimado)]]*Tabela11434[[#This Row],[Qntd estimada]]</f>
        <v>3900</v>
      </c>
      <c r="G75" s="33" t="s">
        <v>12</v>
      </c>
      <c r="H75" s="37">
        <v>46357</v>
      </c>
      <c r="I75" s="33" t="s">
        <v>82</v>
      </c>
      <c r="J75" s="33" t="s">
        <v>214</v>
      </c>
      <c r="K75" s="33" t="s">
        <v>134</v>
      </c>
      <c r="L75" s="38" t="s">
        <v>124</v>
      </c>
      <c r="M75" s="38" t="s">
        <v>215</v>
      </c>
    </row>
    <row r="76" spans="1:13" ht="30.6" x14ac:dyDescent="0.3">
      <c r="A76" s="33" t="s">
        <v>80</v>
      </c>
      <c r="B76" s="33" t="s">
        <v>77</v>
      </c>
      <c r="C76" s="33" t="s">
        <v>16</v>
      </c>
      <c r="D76" s="34">
        <v>1</v>
      </c>
      <c r="E76" s="35">
        <v>9999.64</v>
      </c>
      <c r="F76" s="36">
        <f>Tabela11434[[#This Row],[Valor unitário (estimado)]]*Tabela11434[[#This Row],[Qntd estimada]]</f>
        <v>9999.64</v>
      </c>
      <c r="G76" s="33" t="s">
        <v>12</v>
      </c>
      <c r="H76" s="37">
        <v>46375</v>
      </c>
      <c r="I76" s="33" t="s">
        <v>85</v>
      </c>
      <c r="J76" s="33" t="s">
        <v>123</v>
      </c>
      <c r="K76" s="33" t="s">
        <v>133</v>
      </c>
      <c r="L76" s="38" t="s">
        <v>211</v>
      </c>
      <c r="M76" s="39"/>
    </row>
    <row r="77" spans="1:13" ht="30.6" x14ac:dyDescent="0.3">
      <c r="A77" s="33" t="s">
        <v>14</v>
      </c>
      <c r="B77" s="33" t="s">
        <v>29</v>
      </c>
      <c r="C77" s="33" t="s">
        <v>19</v>
      </c>
      <c r="D77" s="34">
        <f>Tabela11434[[#This Row],[Estimativa preliminar de valor ]]/Tabela11434[[#This Row],[Valor unitário (estimado)]]</f>
        <v>15408.180497925312</v>
      </c>
      <c r="E77" s="35">
        <v>48.2</v>
      </c>
      <c r="F77" s="36">
        <v>742674.3</v>
      </c>
      <c r="G77" s="33" t="s">
        <v>26</v>
      </c>
      <c r="H77" s="37">
        <v>46375</v>
      </c>
      <c r="I77" s="33" t="s">
        <v>85</v>
      </c>
      <c r="J77" s="33" t="s">
        <v>123</v>
      </c>
      <c r="K77" s="33" t="s">
        <v>133</v>
      </c>
      <c r="L77" s="38" t="s">
        <v>124</v>
      </c>
      <c r="M77" s="38" t="s">
        <v>316</v>
      </c>
    </row>
    <row r="78" spans="1:13" ht="30.6" x14ac:dyDescent="0.3">
      <c r="A78" s="48" t="s">
        <v>8</v>
      </c>
      <c r="B78" s="33" t="s">
        <v>81</v>
      </c>
      <c r="C78" s="33" t="s">
        <v>16</v>
      </c>
      <c r="D78" s="34">
        <v>1690</v>
      </c>
      <c r="E78" s="35">
        <v>3.3</v>
      </c>
      <c r="F78" s="36">
        <f>Tabela11434[[#This Row],[Valor unitário (estimado)]]*Tabela11434[[#This Row],[Qntd estimada]]</f>
        <v>5577</v>
      </c>
      <c r="G78" s="36" t="s">
        <v>26</v>
      </c>
      <c r="H78" s="37">
        <v>46023</v>
      </c>
      <c r="I78" s="37" t="s">
        <v>83</v>
      </c>
      <c r="J78" s="33" t="s">
        <v>123</v>
      </c>
      <c r="K78" s="33" t="s">
        <v>133</v>
      </c>
      <c r="L78" s="38" t="s">
        <v>211</v>
      </c>
      <c r="M78" s="39"/>
    </row>
    <row r="79" spans="1:13" ht="30" customHeight="1" x14ac:dyDescent="0.3">
      <c r="A79" s="33" t="s">
        <v>43</v>
      </c>
      <c r="B79" s="33" t="s">
        <v>41</v>
      </c>
      <c r="C79" s="33" t="s">
        <v>16</v>
      </c>
      <c r="D79" s="34">
        <v>4</v>
      </c>
      <c r="E79" s="35">
        <v>4000</v>
      </c>
      <c r="F79" s="36">
        <f>Tabela11434[[#This Row],[Valor unitário (estimado)]]*Tabela11434[[#This Row],[Qntd estimada]]</f>
        <v>16000</v>
      </c>
      <c r="G79" s="33" t="s">
        <v>12</v>
      </c>
      <c r="H79" s="37">
        <v>46183</v>
      </c>
      <c r="I79" s="33" t="s">
        <v>85</v>
      </c>
      <c r="J79" s="33" t="s">
        <v>123</v>
      </c>
      <c r="K79" s="33" t="s">
        <v>133</v>
      </c>
      <c r="L79" s="38" t="s">
        <v>124</v>
      </c>
      <c r="M79" s="39"/>
    </row>
    <row r="80" spans="1:13" ht="30" customHeight="1" x14ac:dyDescent="0.3">
      <c r="A80" s="33" t="s">
        <v>43</v>
      </c>
      <c r="B80" s="33" t="s">
        <v>42</v>
      </c>
      <c r="C80" s="33" t="s">
        <v>21</v>
      </c>
      <c r="D80" s="34">
        <v>1</v>
      </c>
      <c r="E80" s="35">
        <v>90000</v>
      </c>
      <c r="F80" s="36">
        <f>Tabela11434[[#This Row],[Valor unitário (estimado)]]*Tabela11434[[#This Row],[Qntd estimada]]</f>
        <v>90000</v>
      </c>
      <c r="G80" s="33" t="s">
        <v>12</v>
      </c>
      <c r="H80" s="37">
        <v>46183</v>
      </c>
      <c r="I80" s="33" t="s">
        <v>83</v>
      </c>
      <c r="J80" s="33" t="s">
        <v>123</v>
      </c>
      <c r="K80" s="33" t="s">
        <v>133</v>
      </c>
      <c r="L80" s="38" t="s">
        <v>124</v>
      </c>
      <c r="M80" s="39"/>
    </row>
    <row r="81" spans="1:26" ht="30" customHeight="1" x14ac:dyDescent="0.3">
      <c r="A81" s="49" t="s">
        <v>43</v>
      </c>
      <c r="B81" s="33" t="s">
        <v>135</v>
      </c>
      <c r="C81" s="33" t="s">
        <v>16</v>
      </c>
      <c r="D81" s="34">
        <v>1</v>
      </c>
      <c r="E81" s="35">
        <v>39500</v>
      </c>
      <c r="F81" s="36">
        <f>Tabela11434[[#This Row],[Valor unitário (estimado)]]*Tabela11434[[#This Row],[Qntd estimada]]</f>
        <v>39500</v>
      </c>
      <c r="G81" s="33" t="s">
        <v>12</v>
      </c>
      <c r="H81" s="37">
        <v>46119</v>
      </c>
      <c r="I81" s="33" t="s">
        <v>85</v>
      </c>
      <c r="J81" s="33" t="s">
        <v>123</v>
      </c>
      <c r="K81" s="33" t="s">
        <v>133</v>
      </c>
      <c r="L81" s="38" t="s">
        <v>124</v>
      </c>
      <c r="M81" s="39"/>
    </row>
    <row r="82" spans="1:26" ht="30" customHeight="1" x14ac:dyDescent="0.3">
      <c r="A82" s="33" t="s">
        <v>2</v>
      </c>
      <c r="B82" s="43" t="s">
        <v>67</v>
      </c>
      <c r="C82" s="43" t="s">
        <v>22</v>
      </c>
      <c r="D82" s="44">
        <v>12</v>
      </c>
      <c r="E82" s="35">
        <v>1557620.92</v>
      </c>
      <c r="F82" s="36">
        <f>Tabela11434[[#This Row],[Valor unitário (estimado)]]*Tabela11434[[#This Row],[Qntd estimada]]</f>
        <v>18691451.039999999</v>
      </c>
      <c r="G82" s="33" t="s">
        <v>12</v>
      </c>
      <c r="H82" s="37">
        <v>46279</v>
      </c>
      <c r="I82" s="33" t="s">
        <v>83</v>
      </c>
      <c r="J82" s="33" t="s">
        <v>123</v>
      </c>
      <c r="K82" s="33" t="s">
        <v>133</v>
      </c>
      <c r="L82" s="38" t="s">
        <v>124</v>
      </c>
      <c r="M82" s="38" t="s">
        <v>307</v>
      </c>
    </row>
    <row r="83" spans="1:26" ht="30.6" x14ac:dyDescent="0.3">
      <c r="A83" s="33" t="s">
        <v>2</v>
      </c>
      <c r="B83" s="50" t="s">
        <v>66</v>
      </c>
      <c r="C83" s="43" t="s">
        <v>15</v>
      </c>
      <c r="D83" s="44">
        <v>4185958.12</v>
      </c>
      <c r="E83" s="51">
        <v>6.4</v>
      </c>
      <c r="F83" s="36">
        <f>Tabela11434[[#This Row],[Valor unitário (estimado)]]*Tabela11434[[#This Row],[Qntd estimada]]</f>
        <v>26790131.968000002</v>
      </c>
      <c r="G83" s="33" t="s">
        <v>12</v>
      </c>
      <c r="H83" s="37">
        <v>46279</v>
      </c>
      <c r="I83" s="33" t="s">
        <v>85</v>
      </c>
      <c r="J83" s="33" t="s">
        <v>123</v>
      </c>
      <c r="K83" s="33" t="s">
        <v>133</v>
      </c>
      <c r="L83" s="38" t="s">
        <v>124</v>
      </c>
      <c r="M83" s="38" t="s">
        <v>307</v>
      </c>
    </row>
    <row r="84" spans="1:26" ht="30" customHeight="1" x14ac:dyDescent="0.3">
      <c r="A84" s="52" t="s">
        <v>4</v>
      </c>
      <c r="B84" s="33" t="s">
        <v>54</v>
      </c>
      <c r="C84" s="33" t="s">
        <v>21</v>
      </c>
      <c r="D84" s="34">
        <v>1</v>
      </c>
      <c r="E84" s="35">
        <v>20000</v>
      </c>
      <c r="F84" s="36">
        <f>Tabela11434[[#This Row],[Valor unitário (estimado)]]*Tabela11434[[#This Row],[Qntd estimada]]</f>
        <v>20000</v>
      </c>
      <c r="G84" s="33" t="s">
        <v>12</v>
      </c>
      <c r="H84" s="37">
        <v>46119</v>
      </c>
      <c r="I84" s="33" t="s">
        <v>86</v>
      </c>
      <c r="J84" s="33" t="s">
        <v>123</v>
      </c>
      <c r="K84" s="33" t="s">
        <v>133</v>
      </c>
      <c r="L84" s="38" t="s">
        <v>124</v>
      </c>
      <c r="M84" s="39"/>
    </row>
    <row r="85" spans="1:26" ht="51" x14ac:dyDescent="0.3">
      <c r="A85" s="33" t="s">
        <v>2</v>
      </c>
      <c r="B85" s="50" t="s">
        <v>202</v>
      </c>
      <c r="C85" s="33" t="s">
        <v>16</v>
      </c>
      <c r="D85" s="34">
        <v>16</v>
      </c>
      <c r="E85" s="35">
        <v>191811.62</v>
      </c>
      <c r="F85" s="36">
        <f>Tabela11434[[#This Row],[Valor unitário (estimado)]]*Tabela11434[[#This Row],[Qntd estimada]]</f>
        <v>3068985.92</v>
      </c>
      <c r="G85" s="33" t="s">
        <v>12</v>
      </c>
      <c r="H85" s="37">
        <v>46113</v>
      </c>
      <c r="I85" s="33" t="s">
        <v>82</v>
      </c>
      <c r="J85" s="33" t="s">
        <v>242</v>
      </c>
      <c r="K85" s="33" t="s">
        <v>134</v>
      </c>
      <c r="L85" s="38" t="s">
        <v>124</v>
      </c>
      <c r="M85" s="38" t="s">
        <v>246</v>
      </c>
    </row>
    <row r="86" spans="1:26" ht="30" customHeight="1" x14ac:dyDescent="0.3">
      <c r="A86" s="33" t="s">
        <v>5</v>
      </c>
      <c r="B86" s="33" t="s">
        <v>38</v>
      </c>
      <c r="C86" s="33" t="s">
        <v>16</v>
      </c>
      <c r="D86" s="34">
        <v>90</v>
      </c>
      <c r="E86" s="35">
        <v>100</v>
      </c>
      <c r="F86" s="36">
        <f>Tabela11434[[#This Row],[Valor unitário (estimado)]]*Tabela11434[[#This Row],[Qntd estimada]]</f>
        <v>9000</v>
      </c>
      <c r="G86" s="33" t="s">
        <v>12</v>
      </c>
      <c r="H86" s="37">
        <v>46215</v>
      </c>
      <c r="I86" s="33" t="s">
        <v>83</v>
      </c>
      <c r="J86" s="33" t="s">
        <v>123</v>
      </c>
      <c r="K86" s="33" t="s">
        <v>133</v>
      </c>
      <c r="L86" s="38" t="s">
        <v>124</v>
      </c>
      <c r="M86" s="39"/>
    </row>
    <row r="87" spans="1:26" ht="30" customHeight="1" x14ac:dyDescent="0.3">
      <c r="A87" s="33" t="s">
        <v>5</v>
      </c>
      <c r="B87" s="40" t="s">
        <v>139</v>
      </c>
      <c r="C87" s="33" t="s">
        <v>70</v>
      </c>
      <c r="D87" s="34">
        <v>1</v>
      </c>
      <c r="E87" s="35">
        <v>100000</v>
      </c>
      <c r="F87" s="36">
        <f>Tabela11434[[#This Row],[Valor unitário (estimado)]]*Tabela11434[[#This Row],[Qntd estimada]]</f>
        <v>100000</v>
      </c>
      <c r="G87" s="33" t="s">
        <v>20</v>
      </c>
      <c r="H87" s="37">
        <v>46119</v>
      </c>
      <c r="I87" s="33" t="s">
        <v>90</v>
      </c>
      <c r="J87" s="33" t="s">
        <v>123</v>
      </c>
      <c r="K87" s="33" t="s">
        <v>133</v>
      </c>
      <c r="L87" s="38" t="s">
        <v>211</v>
      </c>
      <c r="M87" s="39"/>
    </row>
    <row r="88" spans="1:26" ht="30" customHeight="1" x14ac:dyDescent="0.3">
      <c r="A88" s="33" t="s">
        <v>5</v>
      </c>
      <c r="B88" s="33" t="s">
        <v>37</v>
      </c>
      <c r="C88" s="33" t="s">
        <v>16</v>
      </c>
      <c r="D88" s="34">
        <v>90</v>
      </c>
      <c r="E88" s="35">
        <v>115</v>
      </c>
      <c r="F88" s="36">
        <f>Tabela11434[[#This Row],[Valor unitário (estimado)]]*Tabela11434[[#This Row],[Qntd estimada]]</f>
        <v>10350</v>
      </c>
      <c r="G88" s="33" t="s">
        <v>12</v>
      </c>
      <c r="H88" s="37">
        <v>46215</v>
      </c>
      <c r="I88" s="33" t="s">
        <v>83</v>
      </c>
      <c r="J88" s="33" t="s">
        <v>123</v>
      </c>
      <c r="K88" s="33" t="s">
        <v>133</v>
      </c>
      <c r="L88" s="38" t="s">
        <v>124</v>
      </c>
      <c r="M88" s="39"/>
    </row>
    <row r="89" spans="1:26" ht="30" customHeight="1" x14ac:dyDescent="0.3">
      <c r="A89" s="52" t="s">
        <v>169</v>
      </c>
      <c r="B89" s="33" t="s">
        <v>170</v>
      </c>
      <c r="C89" s="33" t="s">
        <v>21</v>
      </c>
      <c r="D89" s="34">
        <v>1</v>
      </c>
      <c r="E89" s="35">
        <v>187500</v>
      </c>
      <c r="F89" s="36">
        <f>Tabela11434[[#This Row],[Valor unitário (estimado)]]*Tabela11434[[#This Row],[Qntd estimada]]</f>
        <v>187500</v>
      </c>
      <c r="G89" s="36" t="s">
        <v>93</v>
      </c>
      <c r="H89" s="37"/>
      <c r="I89" s="37" t="s">
        <v>210</v>
      </c>
      <c r="J89" s="33" t="s">
        <v>123</v>
      </c>
      <c r="K89" s="33" t="s">
        <v>133</v>
      </c>
      <c r="L89" s="38" t="s">
        <v>211</v>
      </c>
      <c r="M89" s="38" t="s">
        <v>174</v>
      </c>
    </row>
    <row r="90" spans="1:26" ht="40.799999999999997" x14ac:dyDescent="0.3">
      <c r="A90" s="33" t="s">
        <v>7</v>
      </c>
      <c r="B90" s="33" t="s">
        <v>125</v>
      </c>
      <c r="C90" s="33" t="s">
        <v>22</v>
      </c>
      <c r="D90" s="34">
        <v>5</v>
      </c>
      <c r="E90" s="35">
        <v>1923.6</v>
      </c>
      <c r="F90" s="36">
        <f>Tabela11434[[#This Row],[Valor unitário (estimado)]]*Tabela11434[[#This Row],[Qntd estimada]]</f>
        <v>9618</v>
      </c>
      <c r="G90" s="33" t="s">
        <v>12</v>
      </c>
      <c r="H90" s="37">
        <v>46183</v>
      </c>
      <c r="I90" s="33" t="s">
        <v>84</v>
      </c>
      <c r="J90" s="33" t="s">
        <v>123</v>
      </c>
      <c r="K90" s="33" t="s">
        <v>133</v>
      </c>
      <c r="L90" s="38" t="s">
        <v>211</v>
      </c>
      <c r="M90" s="39"/>
      <c r="N90" s="22"/>
      <c r="O90" s="22"/>
      <c r="P90" s="22"/>
      <c r="Q90" s="22"/>
      <c r="R90" s="22"/>
      <c r="S90" s="22"/>
      <c r="T90" s="22"/>
      <c r="U90" s="2"/>
      <c r="V90" s="2"/>
      <c r="W90" s="2"/>
      <c r="X90" s="2"/>
      <c r="Y90" s="2"/>
      <c r="Z90" s="2"/>
    </row>
    <row r="91" spans="1:26" ht="30" customHeight="1" x14ac:dyDescent="0.3">
      <c r="A91" s="33" t="s">
        <v>7</v>
      </c>
      <c r="B91" s="33" t="s">
        <v>68</v>
      </c>
      <c r="C91" s="33" t="s">
        <v>16</v>
      </c>
      <c r="D91" s="34">
        <v>12</v>
      </c>
      <c r="E91" s="35">
        <v>899</v>
      </c>
      <c r="F91" s="36">
        <f>Tabela11434[[#This Row],[Valor unitário (estimado)]]*Tabela11434[[#This Row],[Qntd estimada]]</f>
        <v>10788</v>
      </c>
      <c r="G91" s="33" t="s">
        <v>12</v>
      </c>
      <c r="H91" s="37">
        <v>46183</v>
      </c>
      <c r="I91" s="33" t="s">
        <v>84</v>
      </c>
      <c r="J91" s="33" t="s">
        <v>123</v>
      </c>
      <c r="K91" s="33" t="s">
        <v>133</v>
      </c>
      <c r="L91" s="38" t="s">
        <v>211</v>
      </c>
      <c r="M91" s="39"/>
    </row>
    <row r="92" spans="1:26" ht="30" customHeight="1" x14ac:dyDescent="0.3">
      <c r="A92" s="33" t="s">
        <v>25</v>
      </c>
      <c r="B92" s="33" t="s">
        <v>30</v>
      </c>
      <c r="C92" s="33" t="s">
        <v>162</v>
      </c>
      <c r="D92" s="34">
        <v>47880</v>
      </c>
      <c r="E92" s="35">
        <v>38.244999999999997</v>
      </c>
      <c r="F92" s="36">
        <f>Tabela11434[[#This Row],[Valor unitário (estimado)]]*Tabela11434[[#This Row],[Qntd estimada]]</f>
        <v>1831170.5999999999</v>
      </c>
      <c r="G92" s="33" t="s">
        <v>20</v>
      </c>
      <c r="H92" s="37" t="s">
        <v>28</v>
      </c>
      <c r="I92" s="33" t="s">
        <v>83</v>
      </c>
      <c r="J92" s="33" t="s">
        <v>123</v>
      </c>
      <c r="K92" s="33" t="s">
        <v>133</v>
      </c>
      <c r="L92" s="38" t="s">
        <v>211</v>
      </c>
      <c r="M92" s="38" t="s">
        <v>208</v>
      </c>
    </row>
    <row r="93" spans="1:26" ht="30" customHeight="1" x14ac:dyDescent="0.3">
      <c r="A93" s="33" t="s">
        <v>25</v>
      </c>
      <c r="B93" s="33" t="s">
        <v>31</v>
      </c>
      <c r="C93" s="33" t="s">
        <v>11</v>
      </c>
      <c r="D93" s="34">
        <v>25817545.559999999</v>
      </c>
      <c r="E93" s="35">
        <v>0.20499999999999999</v>
      </c>
      <c r="F93" s="36">
        <f>Tabela11434[[#This Row],[Valor unitário (estimado)]]*Tabela11434[[#This Row],[Qntd estimada]]</f>
        <v>5292596.8397999993</v>
      </c>
      <c r="G93" s="33" t="s">
        <v>20</v>
      </c>
      <c r="H93" s="37" t="s">
        <v>28</v>
      </c>
      <c r="I93" s="33" t="s">
        <v>83</v>
      </c>
      <c r="J93" s="33" t="s">
        <v>123</v>
      </c>
      <c r="K93" s="33" t="s">
        <v>133</v>
      </c>
      <c r="L93" s="38" t="s">
        <v>211</v>
      </c>
      <c r="M93" s="39"/>
    </row>
    <row r="94" spans="1:26" ht="30" customHeight="1" x14ac:dyDescent="0.3">
      <c r="A94" s="52" t="s">
        <v>25</v>
      </c>
      <c r="B94" s="33" t="s">
        <v>36</v>
      </c>
      <c r="C94" s="33" t="s">
        <v>22</v>
      </c>
      <c r="D94" s="34">
        <v>12</v>
      </c>
      <c r="E94" s="35">
        <v>30000</v>
      </c>
      <c r="F94" s="36">
        <f>Tabela11434[[#This Row],[Valor unitário (estimado)]]*Tabela11434[[#This Row],[Qntd estimada]]</f>
        <v>360000</v>
      </c>
      <c r="G94" s="33" t="s">
        <v>12</v>
      </c>
      <c r="H94" s="37" t="s">
        <v>28</v>
      </c>
      <c r="I94" s="33" t="s">
        <v>83</v>
      </c>
      <c r="J94" s="33" t="s">
        <v>123</v>
      </c>
      <c r="K94" s="33" t="s">
        <v>133</v>
      </c>
      <c r="L94" s="38" t="s">
        <v>211</v>
      </c>
      <c r="M94" s="39"/>
    </row>
    <row r="95" spans="1:26" ht="30" customHeight="1" x14ac:dyDescent="0.3">
      <c r="A95" s="33" t="s">
        <v>25</v>
      </c>
      <c r="B95" s="33" t="s">
        <v>35</v>
      </c>
      <c r="C95" s="33" t="s">
        <v>22</v>
      </c>
      <c r="D95" s="34">
        <v>12</v>
      </c>
      <c r="E95" s="35">
        <v>7999.585</v>
      </c>
      <c r="F95" s="36">
        <f>Tabela11434[[#This Row],[Valor unitário (estimado)]]*Tabela11434[[#This Row],[Qntd estimada]]</f>
        <v>95995.02</v>
      </c>
      <c r="G95" s="33" t="s">
        <v>20</v>
      </c>
      <c r="H95" s="37" t="s">
        <v>28</v>
      </c>
      <c r="I95" s="33" t="s">
        <v>83</v>
      </c>
      <c r="J95" s="33" t="s">
        <v>123</v>
      </c>
      <c r="K95" s="33" t="s">
        <v>133</v>
      </c>
      <c r="L95" s="38" t="s">
        <v>211</v>
      </c>
      <c r="M95" s="38" t="s">
        <v>261</v>
      </c>
    </row>
    <row r="96" spans="1:26" ht="30" customHeight="1" x14ac:dyDescent="0.3">
      <c r="A96" s="33" t="s">
        <v>25</v>
      </c>
      <c r="B96" s="33" t="s">
        <v>253</v>
      </c>
      <c r="C96" s="33" t="s">
        <v>22</v>
      </c>
      <c r="D96" s="34">
        <v>12</v>
      </c>
      <c r="E96" s="35">
        <v>6525.8774999999996</v>
      </c>
      <c r="F96" s="36">
        <f>Tabela11434[[#This Row],[Valor unitário (estimado)]]*Tabela11434[[#This Row],[Qntd estimada]]</f>
        <v>78310.53</v>
      </c>
      <c r="G96" s="33" t="s">
        <v>20</v>
      </c>
      <c r="H96" s="37" t="s">
        <v>28</v>
      </c>
      <c r="I96" s="33" t="s">
        <v>83</v>
      </c>
      <c r="J96" s="33" t="s">
        <v>123</v>
      </c>
      <c r="K96" s="33" t="s">
        <v>133</v>
      </c>
      <c r="L96" s="38" t="s">
        <v>211</v>
      </c>
      <c r="M96" s="38" t="s">
        <v>256</v>
      </c>
    </row>
    <row r="97" spans="1:13" ht="40.799999999999997" x14ac:dyDescent="0.3">
      <c r="A97" s="33" t="s">
        <v>25</v>
      </c>
      <c r="B97" s="33" t="s">
        <v>318</v>
      </c>
      <c r="C97" s="33" t="s">
        <v>22</v>
      </c>
      <c r="D97" s="34">
        <v>12</v>
      </c>
      <c r="E97" s="35">
        <f>Tabela11434[[#This Row],[Estimativa preliminar de valor ]]/12</f>
        <v>53017</v>
      </c>
      <c r="F97" s="36">
        <f>1419941.5-250070.3-533667.2</f>
        <v>636204</v>
      </c>
      <c r="G97" s="33" t="s">
        <v>20</v>
      </c>
      <c r="H97" s="37" t="s">
        <v>28</v>
      </c>
      <c r="I97" s="33" t="s">
        <v>83</v>
      </c>
      <c r="J97" s="33" t="s">
        <v>123</v>
      </c>
      <c r="K97" s="33" t="s">
        <v>133</v>
      </c>
      <c r="L97" s="38" t="s">
        <v>211</v>
      </c>
      <c r="M97" s="38" t="s">
        <v>319</v>
      </c>
    </row>
    <row r="98" spans="1:13" ht="30" customHeight="1" x14ac:dyDescent="0.3">
      <c r="A98" s="33" t="s">
        <v>25</v>
      </c>
      <c r="B98" s="33" t="s">
        <v>34</v>
      </c>
      <c r="C98" s="33" t="s">
        <v>21</v>
      </c>
      <c r="D98" s="34">
        <v>1</v>
      </c>
      <c r="E98" s="35">
        <v>2000</v>
      </c>
      <c r="F98" s="36">
        <f>Tabela11434[[#This Row],[Valor unitário (estimado)]]*Tabela11434[[#This Row],[Qntd estimada]]</f>
        <v>2000</v>
      </c>
      <c r="G98" s="33" t="s">
        <v>20</v>
      </c>
      <c r="H98" s="37" t="s">
        <v>28</v>
      </c>
      <c r="I98" s="33" t="s">
        <v>83</v>
      </c>
      <c r="J98" s="33" t="s">
        <v>123</v>
      </c>
      <c r="K98" s="33" t="s">
        <v>133</v>
      </c>
      <c r="L98" s="38" t="s">
        <v>211</v>
      </c>
      <c r="M98" s="39"/>
    </row>
    <row r="99" spans="1:13" ht="30" customHeight="1" x14ac:dyDescent="0.3">
      <c r="A99" s="33" t="s">
        <v>25</v>
      </c>
      <c r="B99" s="33" t="s">
        <v>32</v>
      </c>
      <c r="C99" s="33" t="s">
        <v>22</v>
      </c>
      <c r="D99" s="34">
        <v>12</v>
      </c>
      <c r="E99" s="35">
        <v>6232.58</v>
      </c>
      <c r="F99" s="36">
        <f>Tabela11434[[#This Row],[Valor unitário (estimado)]]*Tabela11434[[#This Row],[Qntd estimada]]</f>
        <v>74790.959999999992</v>
      </c>
      <c r="G99" s="33" t="s">
        <v>20</v>
      </c>
      <c r="H99" s="37" t="s">
        <v>28</v>
      </c>
      <c r="I99" s="33" t="s">
        <v>83</v>
      </c>
      <c r="J99" s="33" t="s">
        <v>123</v>
      </c>
      <c r="K99" s="33" t="s">
        <v>133</v>
      </c>
      <c r="L99" s="38" t="s">
        <v>211</v>
      </c>
      <c r="M99" s="38" t="s">
        <v>208</v>
      </c>
    </row>
    <row r="100" spans="1:13" ht="30" customHeight="1" x14ac:dyDescent="0.3">
      <c r="A100" s="33" t="s">
        <v>25</v>
      </c>
      <c r="B100" s="33" t="s">
        <v>33</v>
      </c>
      <c r="C100" s="33" t="s">
        <v>21</v>
      </c>
      <c r="D100" s="34">
        <v>1</v>
      </c>
      <c r="E100" s="35">
        <v>869.03</v>
      </c>
      <c r="F100" s="36">
        <f>Tabela11434[[#This Row],[Valor unitário (estimado)]]*Tabela11434[[#This Row],[Qntd estimada]]</f>
        <v>869.03</v>
      </c>
      <c r="G100" s="33" t="s">
        <v>20</v>
      </c>
      <c r="H100" s="37" t="s">
        <v>28</v>
      </c>
      <c r="I100" s="33" t="s">
        <v>89</v>
      </c>
      <c r="J100" s="33" t="s">
        <v>123</v>
      </c>
      <c r="K100" s="33" t="s">
        <v>133</v>
      </c>
      <c r="L100" s="38" t="s">
        <v>211</v>
      </c>
      <c r="M100" s="39"/>
    </row>
    <row r="101" spans="1:13" ht="30" customHeight="1" x14ac:dyDescent="0.3">
      <c r="A101" s="33" t="s">
        <v>25</v>
      </c>
      <c r="B101" s="33" t="s">
        <v>254</v>
      </c>
      <c r="C101" s="33" t="s">
        <v>21</v>
      </c>
      <c r="D101" s="34">
        <v>1</v>
      </c>
      <c r="E101" s="35">
        <f>92330.03+93082.46</f>
        <v>185412.49</v>
      </c>
      <c r="F101" s="36">
        <f>Tabela11434[[#This Row],[Valor unitário (estimado)]]*Tabela11434[[#This Row],[Qntd estimada]]</f>
        <v>185412.49</v>
      </c>
      <c r="G101" s="33" t="s">
        <v>20</v>
      </c>
      <c r="H101" s="37" t="s">
        <v>28</v>
      </c>
      <c r="I101" s="33" t="s">
        <v>89</v>
      </c>
      <c r="J101" s="33" t="s">
        <v>123</v>
      </c>
      <c r="K101" s="33" t="s">
        <v>133</v>
      </c>
      <c r="L101" s="38" t="s">
        <v>211</v>
      </c>
      <c r="M101" s="38" t="s">
        <v>255</v>
      </c>
    </row>
    <row r="102" spans="1:13" ht="30" customHeight="1" x14ac:dyDescent="0.3">
      <c r="A102" s="33" t="s">
        <v>24</v>
      </c>
      <c r="B102" s="33" t="s">
        <v>95</v>
      </c>
      <c r="C102" s="33" t="s">
        <v>22</v>
      </c>
      <c r="D102" s="34">
        <v>12</v>
      </c>
      <c r="E102" s="35">
        <f>Tabela11434[[#This Row],[Estimativa preliminar de valor ]]/Tabela11434[[#This Row],[Qntd estimada]]</f>
        <v>958360.31333333335</v>
      </c>
      <c r="F102" s="36">
        <f>10684456.56+533667.2+180000+110000-7800</f>
        <v>11500323.76</v>
      </c>
      <c r="G102" s="33" t="s">
        <v>20</v>
      </c>
      <c r="H102" s="37" t="s">
        <v>27</v>
      </c>
      <c r="I102" s="33" t="s">
        <v>91</v>
      </c>
      <c r="J102" s="33" t="s">
        <v>123</v>
      </c>
      <c r="K102" s="33" t="s">
        <v>133</v>
      </c>
      <c r="L102" s="38" t="s">
        <v>124</v>
      </c>
      <c r="M102" s="38" t="s">
        <v>320</v>
      </c>
    </row>
    <row r="103" spans="1:13" ht="30" customHeight="1" x14ac:dyDescent="0.3">
      <c r="A103" s="33" t="s">
        <v>24</v>
      </c>
      <c r="B103" s="33" t="s">
        <v>172</v>
      </c>
      <c r="C103" s="33" t="s">
        <v>21</v>
      </c>
      <c r="D103" s="34">
        <v>1</v>
      </c>
      <c r="E103" s="35">
        <v>800000</v>
      </c>
      <c r="F103" s="36">
        <f>Tabela11434[[#This Row],[Valor unitário (estimado)]]*Tabela11434[[#This Row],[Qntd estimada]]</f>
        <v>800000</v>
      </c>
      <c r="G103" s="36" t="s">
        <v>20</v>
      </c>
      <c r="H103" s="37" t="s">
        <v>27</v>
      </c>
      <c r="I103" s="37" t="s">
        <v>85</v>
      </c>
      <c r="J103" s="33" t="s">
        <v>123</v>
      </c>
      <c r="K103" s="33" t="s">
        <v>133</v>
      </c>
      <c r="L103" s="38" t="s">
        <v>124</v>
      </c>
      <c r="M103" s="38" t="s">
        <v>174</v>
      </c>
    </row>
    <row r="104" spans="1:13" ht="30" customHeight="1" x14ac:dyDescent="0.3">
      <c r="A104" s="33" t="s">
        <v>24</v>
      </c>
      <c r="B104" s="33" t="s">
        <v>163</v>
      </c>
      <c r="C104" s="33" t="s">
        <v>16</v>
      </c>
      <c r="D104" s="34">
        <v>11</v>
      </c>
      <c r="E104" s="35">
        <v>125</v>
      </c>
      <c r="F104" s="36">
        <f>Tabela11434[[#This Row],[Valor unitário (estimado)]]*Tabela11434[[#This Row],[Qntd estimada]]</f>
        <v>1375</v>
      </c>
      <c r="G104" s="33" t="s">
        <v>93</v>
      </c>
      <c r="H104" s="37">
        <v>46375</v>
      </c>
      <c r="I104" s="33" t="s">
        <v>89</v>
      </c>
      <c r="J104" s="33" t="s">
        <v>123</v>
      </c>
      <c r="K104" s="33" t="s">
        <v>133</v>
      </c>
      <c r="L104" s="38" t="s">
        <v>211</v>
      </c>
      <c r="M104" s="39"/>
    </row>
    <row r="105" spans="1:13" ht="30" customHeight="1" x14ac:dyDescent="0.3">
      <c r="A105" s="33" t="s">
        <v>24</v>
      </c>
      <c r="B105" s="33" t="s">
        <v>259</v>
      </c>
      <c r="C105" s="33" t="s">
        <v>21</v>
      </c>
      <c r="D105" s="34">
        <v>1</v>
      </c>
      <c r="E105" s="35">
        <v>13655</v>
      </c>
      <c r="F105" s="36">
        <f>Tabela11434[[#This Row],[Valor unitário (estimado)]]*Tabela11434[[#This Row],[Qntd estimada]]</f>
        <v>13655</v>
      </c>
      <c r="G105" s="33" t="s">
        <v>12</v>
      </c>
      <c r="H105" s="37">
        <v>46279</v>
      </c>
      <c r="I105" s="33" t="s">
        <v>85</v>
      </c>
      <c r="J105" s="33" t="s">
        <v>123</v>
      </c>
      <c r="K105" s="33" t="s">
        <v>133</v>
      </c>
      <c r="L105" s="38" t="s">
        <v>211</v>
      </c>
      <c r="M105" s="38" t="s">
        <v>260</v>
      </c>
    </row>
    <row r="106" spans="1:13" ht="30" customHeight="1" x14ac:dyDescent="0.3">
      <c r="A106" s="33" t="s">
        <v>24</v>
      </c>
      <c r="B106" s="33" t="s">
        <v>173</v>
      </c>
      <c r="C106" s="33" t="s">
        <v>21</v>
      </c>
      <c r="D106" s="34">
        <v>1</v>
      </c>
      <c r="E106" s="35">
        <v>220000</v>
      </c>
      <c r="F106" s="36">
        <f>Tabela11434[[#This Row],[Valor unitário (estimado)]]*Tabela11434[[#This Row],[Qntd estimada]]</f>
        <v>220000</v>
      </c>
      <c r="G106" s="36" t="s">
        <v>12</v>
      </c>
      <c r="H106" s="37">
        <v>46247</v>
      </c>
      <c r="I106" s="37" t="s">
        <v>83</v>
      </c>
      <c r="J106" s="33" t="s">
        <v>123</v>
      </c>
      <c r="K106" s="33" t="s">
        <v>133</v>
      </c>
      <c r="L106" s="38" t="s">
        <v>124</v>
      </c>
      <c r="M106" s="38" t="s">
        <v>174</v>
      </c>
    </row>
    <row r="107" spans="1:13" ht="30" customHeight="1" x14ac:dyDescent="0.3">
      <c r="A107" s="33" t="s">
        <v>17</v>
      </c>
      <c r="B107" s="33" t="s">
        <v>59</v>
      </c>
      <c r="C107" s="33" t="s">
        <v>16</v>
      </c>
      <c r="D107" s="34">
        <v>200</v>
      </c>
      <c r="E107" s="35">
        <v>800</v>
      </c>
      <c r="F107" s="36">
        <f>Tabela11434[[#This Row],[Valor unitário (estimado)]]*Tabela11434[[#This Row],[Qntd estimada]]</f>
        <v>160000</v>
      </c>
      <c r="G107" s="33" t="s">
        <v>12</v>
      </c>
      <c r="H107" s="37">
        <v>46311</v>
      </c>
      <c r="I107" s="33" t="s">
        <v>85</v>
      </c>
      <c r="J107" s="33" t="s">
        <v>123</v>
      </c>
      <c r="K107" s="33" t="s">
        <v>133</v>
      </c>
      <c r="L107" s="38" t="s">
        <v>124</v>
      </c>
      <c r="M107" s="39"/>
    </row>
    <row r="108" spans="1:13" ht="30" customHeight="1" x14ac:dyDescent="0.3">
      <c r="A108" s="33" t="s">
        <v>24</v>
      </c>
      <c r="B108" s="33" t="s">
        <v>40</v>
      </c>
      <c r="C108" s="33" t="s">
        <v>22</v>
      </c>
      <c r="D108" s="34">
        <v>2</v>
      </c>
      <c r="E108" s="35">
        <v>300000</v>
      </c>
      <c r="F108" s="36">
        <f>Tabela11434[[#This Row],[Valor unitário (estimado)]]*Tabela11434[[#This Row],[Qntd estimada]]</f>
        <v>600000</v>
      </c>
      <c r="G108" s="33" t="s">
        <v>12</v>
      </c>
      <c r="H108" s="37">
        <v>46279</v>
      </c>
      <c r="I108" s="33" t="s">
        <v>88</v>
      </c>
      <c r="J108" s="33" t="s">
        <v>123</v>
      </c>
      <c r="K108" s="33" t="s">
        <v>134</v>
      </c>
      <c r="L108" s="38" t="s">
        <v>78</v>
      </c>
      <c r="M108" s="38" t="s">
        <v>250</v>
      </c>
    </row>
    <row r="109" spans="1:13" ht="30" customHeight="1" x14ac:dyDescent="0.3">
      <c r="A109" s="33" t="s">
        <v>24</v>
      </c>
      <c r="B109" s="33" t="s">
        <v>94</v>
      </c>
      <c r="C109" s="33" t="s">
        <v>22</v>
      </c>
      <c r="D109" s="34">
        <v>10</v>
      </c>
      <c r="E109" s="35">
        <v>351213.84</v>
      </c>
      <c r="F109" s="36">
        <f>Tabela11434[[#This Row],[Valor unitário (estimado)]]*Tabela11434[[#This Row],[Qntd estimada]]</f>
        <v>3512138.4000000004</v>
      </c>
      <c r="G109" s="33" t="s">
        <v>12</v>
      </c>
      <c r="H109" s="37">
        <v>46126</v>
      </c>
      <c r="I109" s="33" t="s">
        <v>88</v>
      </c>
      <c r="J109" s="33" t="s">
        <v>123</v>
      </c>
      <c r="K109" s="33" t="s">
        <v>134</v>
      </c>
      <c r="L109" s="38" t="s">
        <v>78</v>
      </c>
      <c r="M109" s="38" t="s">
        <v>201</v>
      </c>
    </row>
    <row r="110" spans="1:13" ht="30" customHeight="1" x14ac:dyDescent="0.3">
      <c r="A110" s="33" t="s">
        <v>24</v>
      </c>
      <c r="B110" s="33" t="s">
        <v>39</v>
      </c>
      <c r="C110" s="33" t="s">
        <v>22</v>
      </c>
      <c r="D110" s="34">
        <v>10</v>
      </c>
      <c r="E110" s="35">
        <v>272347.2</v>
      </c>
      <c r="F110" s="36">
        <f>Tabela11434[[#This Row],[Valor unitário (estimado)]]*Tabela11434[[#This Row],[Qntd estimada]]</f>
        <v>2723472</v>
      </c>
      <c r="G110" s="33" t="s">
        <v>12</v>
      </c>
      <c r="H110" s="37">
        <v>46119</v>
      </c>
      <c r="I110" s="33" t="s">
        <v>88</v>
      </c>
      <c r="J110" s="33" t="s">
        <v>123</v>
      </c>
      <c r="K110" s="33" t="s">
        <v>134</v>
      </c>
      <c r="L110" s="33" t="s">
        <v>78</v>
      </c>
      <c r="M110" s="38"/>
    </row>
    <row r="111" spans="1:13" ht="30" customHeight="1" x14ac:dyDescent="0.3">
      <c r="A111" s="33" t="s">
        <v>24</v>
      </c>
      <c r="B111" s="33" t="s">
        <v>321</v>
      </c>
      <c r="C111" s="33" t="s">
        <v>21</v>
      </c>
      <c r="D111" s="34">
        <v>1</v>
      </c>
      <c r="E111" s="35">
        <v>220000</v>
      </c>
      <c r="F111" s="36">
        <f>Tabela11434[[#This Row],[Valor unitário (estimado)]]*Tabela11434[[#This Row],[Qntd estimada]]</f>
        <v>220000</v>
      </c>
      <c r="G111" s="33" t="s">
        <v>12</v>
      </c>
      <c r="H111" s="37">
        <v>46357</v>
      </c>
      <c r="I111" s="33" t="s">
        <v>88</v>
      </c>
      <c r="J111" s="33" t="s">
        <v>123</v>
      </c>
      <c r="K111" s="33" t="s">
        <v>134</v>
      </c>
      <c r="L111" s="38" t="s">
        <v>124</v>
      </c>
      <c r="M111" s="38" t="s">
        <v>322</v>
      </c>
    </row>
    <row r="112" spans="1:13" ht="30" customHeight="1" x14ac:dyDescent="0.3">
      <c r="A112" s="33" t="s">
        <v>24</v>
      </c>
      <c r="B112" s="33" t="s">
        <v>324</v>
      </c>
      <c r="C112" s="33" t="s">
        <v>21</v>
      </c>
      <c r="D112" s="34">
        <v>1</v>
      </c>
      <c r="E112" s="35">
        <v>440000</v>
      </c>
      <c r="F112" s="36">
        <f>Tabela11434[[#This Row],[Valor unitário (estimado)]]*Tabela11434[[#This Row],[Qntd estimada]]</f>
        <v>440000</v>
      </c>
      <c r="G112" s="33" t="s">
        <v>12</v>
      </c>
      <c r="H112" s="37">
        <v>46357</v>
      </c>
      <c r="I112" s="33" t="s">
        <v>88</v>
      </c>
      <c r="J112" s="33" t="s">
        <v>123</v>
      </c>
      <c r="K112" s="33" t="s">
        <v>134</v>
      </c>
      <c r="L112" s="38" t="s">
        <v>124</v>
      </c>
      <c r="M112" s="38" t="s">
        <v>322</v>
      </c>
    </row>
    <row r="113" spans="1:13" ht="30" customHeight="1" x14ac:dyDescent="0.3">
      <c r="A113" s="33" t="s">
        <v>24</v>
      </c>
      <c r="B113" s="33" t="s">
        <v>142</v>
      </c>
      <c r="C113" s="33" t="s">
        <v>22</v>
      </c>
      <c r="D113" s="34">
        <v>6</v>
      </c>
      <c r="E113" s="35">
        <v>230481.41</v>
      </c>
      <c r="F113" s="36">
        <f>Tabela11434[[#This Row],[Valor unitário (estimado)]]*Tabela11434[[#This Row],[Qntd estimada]]+160000</f>
        <v>1542888.46</v>
      </c>
      <c r="G113" s="33" t="s">
        <v>20</v>
      </c>
      <c r="H113" s="37" t="s">
        <v>27</v>
      </c>
      <c r="I113" s="33" t="s">
        <v>88</v>
      </c>
      <c r="J113" s="33" t="s">
        <v>123</v>
      </c>
      <c r="K113" s="33" t="s">
        <v>134</v>
      </c>
      <c r="L113" s="38" t="s">
        <v>79</v>
      </c>
      <c r="M113" s="38" t="s">
        <v>323</v>
      </c>
    </row>
    <row r="114" spans="1:13" ht="30" customHeight="1" x14ac:dyDescent="0.3">
      <c r="A114" s="33" t="s">
        <v>24</v>
      </c>
      <c r="B114" s="33" t="s">
        <v>206</v>
      </c>
      <c r="C114" s="33" t="s">
        <v>22</v>
      </c>
      <c r="D114" s="34">
        <v>8</v>
      </c>
      <c r="E114" s="35">
        <v>77500</v>
      </c>
      <c r="F114" s="36">
        <f>Tabela11434[[#This Row],[Valor unitário (estimado)]]*Tabela11434[[#This Row],[Qntd estimada]]</f>
        <v>620000</v>
      </c>
      <c r="G114" s="33" t="s">
        <v>12</v>
      </c>
      <c r="H114" s="37">
        <v>46126</v>
      </c>
      <c r="I114" s="33" t="s">
        <v>88</v>
      </c>
      <c r="J114" s="33" t="s">
        <v>123</v>
      </c>
      <c r="K114" s="33" t="s">
        <v>134</v>
      </c>
      <c r="L114" s="38" t="s">
        <v>78</v>
      </c>
      <c r="M114" s="38" t="s">
        <v>207</v>
      </c>
    </row>
    <row r="115" spans="1:13" ht="30" customHeight="1" x14ac:dyDescent="0.3">
      <c r="A115" s="33" t="s">
        <v>24</v>
      </c>
      <c r="B115" s="33" t="s">
        <v>248</v>
      </c>
      <c r="C115" s="33" t="s">
        <v>22</v>
      </c>
      <c r="D115" s="34">
        <v>1</v>
      </c>
      <c r="E115" s="35">
        <v>28528</v>
      </c>
      <c r="F115" s="36">
        <f>Tabela11434[[#This Row],[Valor unitário (estimado)]]*Tabela11434[[#This Row],[Qntd estimada]]</f>
        <v>28528</v>
      </c>
      <c r="G115" s="33" t="s">
        <v>12</v>
      </c>
      <c r="H115" s="37">
        <v>46119</v>
      </c>
      <c r="I115" s="33" t="s">
        <v>88</v>
      </c>
      <c r="J115" s="33" t="s">
        <v>123</v>
      </c>
      <c r="K115" s="33" t="s">
        <v>134</v>
      </c>
      <c r="L115" s="38" t="s">
        <v>79</v>
      </c>
      <c r="M115" s="38" t="s">
        <v>176</v>
      </c>
    </row>
    <row r="116" spans="1:13" ht="30" customHeight="1" x14ac:dyDescent="0.3">
      <c r="A116" s="33" t="s">
        <v>17</v>
      </c>
      <c r="B116" s="33" t="s">
        <v>141</v>
      </c>
      <c r="C116" s="33" t="s">
        <v>16</v>
      </c>
      <c r="D116" s="34">
        <v>194</v>
      </c>
      <c r="E116" s="35">
        <v>1721.6494845360826</v>
      </c>
      <c r="F116" s="36">
        <f>Tabela11434[[#This Row],[Valor unitário (estimado)]]*Tabela11434[[#This Row],[Qntd estimada]]</f>
        <v>334000</v>
      </c>
      <c r="G116" s="33" t="s">
        <v>12</v>
      </c>
      <c r="H116" s="37">
        <v>46151</v>
      </c>
      <c r="I116" s="33" t="s">
        <v>82</v>
      </c>
      <c r="J116" s="33" t="s">
        <v>123</v>
      </c>
      <c r="K116" s="33" t="s">
        <v>134</v>
      </c>
      <c r="L116" s="38" t="s">
        <v>124</v>
      </c>
      <c r="M116" s="38"/>
    </row>
    <row r="117" spans="1:13" ht="30" customHeight="1" x14ac:dyDescent="0.3">
      <c r="A117" s="33" t="s">
        <v>17</v>
      </c>
      <c r="B117" s="33" t="s">
        <v>243</v>
      </c>
      <c r="C117" s="33" t="s">
        <v>16</v>
      </c>
      <c r="D117" s="34">
        <v>1</v>
      </c>
      <c r="E117" s="35">
        <v>2000000</v>
      </c>
      <c r="F117" s="36">
        <f>Tabela11434[[#This Row],[Valor unitário (estimado)]]*Tabela11434[[#This Row],[Qntd estimada]]</f>
        <v>2000000</v>
      </c>
      <c r="G117" s="33" t="s">
        <v>26</v>
      </c>
      <c r="H117" s="37">
        <v>46343</v>
      </c>
      <c r="I117" s="33" t="s">
        <v>82</v>
      </c>
      <c r="J117" s="33" t="s">
        <v>244</v>
      </c>
      <c r="K117" s="33" t="s">
        <v>134</v>
      </c>
      <c r="L117" s="38" t="s">
        <v>124</v>
      </c>
      <c r="M117" s="38" t="s">
        <v>245</v>
      </c>
    </row>
    <row r="118" spans="1:13" ht="30" customHeight="1" x14ac:dyDescent="0.3">
      <c r="A118" s="33" t="s">
        <v>17</v>
      </c>
      <c r="B118" s="33" t="s">
        <v>55</v>
      </c>
      <c r="C118" s="33" t="s">
        <v>16</v>
      </c>
      <c r="D118" s="34">
        <v>69</v>
      </c>
      <c r="E118" s="35">
        <v>2500</v>
      </c>
      <c r="F118" s="36">
        <f>Tabela11434[[#This Row],[Valor unitário (estimado)]]*Tabela11434[[#This Row],[Qntd estimada]]</f>
        <v>172500</v>
      </c>
      <c r="G118" s="33" t="s">
        <v>12</v>
      </c>
      <c r="H118" s="37">
        <v>46247</v>
      </c>
      <c r="I118" s="33" t="s">
        <v>82</v>
      </c>
      <c r="J118" s="33" t="s">
        <v>123</v>
      </c>
      <c r="K118" s="33" t="s">
        <v>134</v>
      </c>
      <c r="L118" s="38" t="s">
        <v>124</v>
      </c>
      <c r="M118" s="39"/>
    </row>
    <row r="119" spans="1:13" ht="30" customHeight="1" x14ac:dyDescent="0.3">
      <c r="A119" s="33" t="s">
        <v>17</v>
      </c>
      <c r="B119" s="33" t="s">
        <v>311</v>
      </c>
      <c r="C119" s="33" t="s">
        <v>16</v>
      </c>
      <c r="D119" s="34">
        <v>840</v>
      </c>
      <c r="E119" s="35">
        <v>238</v>
      </c>
      <c r="F119" s="36">
        <v>200000</v>
      </c>
      <c r="G119" s="33" t="s">
        <v>12</v>
      </c>
      <c r="H119" s="37">
        <v>46296</v>
      </c>
      <c r="I119" s="33" t="s">
        <v>85</v>
      </c>
      <c r="J119" s="33" t="s">
        <v>123</v>
      </c>
      <c r="K119" s="33" t="s">
        <v>133</v>
      </c>
      <c r="L119" s="38" t="s">
        <v>124</v>
      </c>
      <c r="M119" s="38" t="s">
        <v>312</v>
      </c>
    </row>
    <row r="120" spans="1:13" ht="30" customHeight="1" x14ac:dyDescent="0.3">
      <c r="A120" s="33" t="s">
        <v>17</v>
      </c>
      <c r="B120" s="33" t="s">
        <v>96</v>
      </c>
      <c r="C120" s="33" t="s">
        <v>16</v>
      </c>
      <c r="D120" s="34">
        <v>500</v>
      </c>
      <c r="E120" s="35">
        <v>210</v>
      </c>
      <c r="F120" s="36">
        <f>Tabela11434[[#This Row],[Valor unitário (estimado)]]*Tabela11434[[#This Row],[Qntd estimada]]</f>
        <v>105000</v>
      </c>
      <c r="G120" s="33" t="s">
        <v>12</v>
      </c>
      <c r="H120" s="37">
        <v>46151</v>
      </c>
      <c r="I120" s="33" t="s">
        <v>85</v>
      </c>
      <c r="J120" s="33" t="s">
        <v>123</v>
      </c>
      <c r="K120" s="33" t="s">
        <v>133</v>
      </c>
      <c r="L120" s="38" t="s">
        <v>124</v>
      </c>
      <c r="M120" s="39"/>
    </row>
    <row r="121" spans="1:13" ht="30" customHeight="1" x14ac:dyDescent="0.3">
      <c r="A121" s="52" t="s">
        <v>17</v>
      </c>
      <c r="B121" s="33" t="s">
        <v>61</v>
      </c>
      <c r="C121" s="33" t="s">
        <v>16</v>
      </c>
      <c r="D121" s="34">
        <v>227.5</v>
      </c>
      <c r="E121" s="35">
        <v>1600</v>
      </c>
      <c r="F121" s="36">
        <f>Tabela11434[[#This Row],[Qntd estimada]]*Tabela11434[[#This Row],[Valor unitário (estimado)]]</f>
        <v>364000</v>
      </c>
      <c r="G121" s="33" t="s">
        <v>12</v>
      </c>
      <c r="H121" s="37">
        <v>46279</v>
      </c>
      <c r="I121" s="33" t="s">
        <v>85</v>
      </c>
      <c r="J121" s="33" t="s">
        <v>123</v>
      </c>
      <c r="K121" s="33" t="s">
        <v>133</v>
      </c>
      <c r="L121" s="38" t="s">
        <v>124</v>
      </c>
      <c r="M121" s="38" t="s">
        <v>305</v>
      </c>
    </row>
    <row r="122" spans="1:13" ht="30" customHeight="1" x14ac:dyDescent="0.3">
      <c r="A122" s="52" t="s">
        <v>17</v>
      </c>
      <c r="B122" s="33" t="s">
        <v>102</v>
      </c>
      <c r="C122" s="33" t="s">
        <v>16</v>
      </c>
      <c r="D122" s="34">
        <v>5000</v>
      </c>
      <c r="E122" s="35">
        <v>30</v>
      </c>
      <c r="F122" s="36">
        <f>Tabela11434[[#This Row],[Valor unitário (estimado)]]*Tabela11434[[#This Row],[Qntd estimada]]</f>
        <v>150000</v>
      </c>
      <c r="G122" s="33" t="s">
        <v>12</v>
      </c>
      <c r="H122" s="37">
        <v>46215</v>
      </c>
      <c r="I122" s="33" t="s">
        <v>85</v>
      </c>
      <c r="J122" s="33" t="s">
        <v>123</v>
      </c>
      <c r="K122" s="33" t="s">
        <v>133</v>
      </c>
      <c r="L122" s="38" t="s">
        <v>124</v>
      </c>
      <c r="M122" s="39"/>
    </row>
    <row r="123" spans="1:13" ht="30" customHeight="1" x14ac:dyDescent="0.3">
      <c r="A123" s="52" t="s">
        <v>17</v>
      </c>
      <c r="B123" s="33" t="s">
        <v>58</v>
      </c>
      <c r="C123" s="33" t="s">
        <v>16</v>
      </c>
      <c r="D123" s="34">
        <v>82500</v>
      </c>
      <c r="E123" s="35">
        <v>8</v>
      </c>
      <c r="F123" s="36">
        <f>Tabela11434[[#This Row],[Qntd estimada]]*Tabela11434[[#This Row],[Valor unitário (estimado)]]</f>
        <v>660000</v>
      </c>
      <c r="G123" s="33" t="s">
        <v>12</v>
      </c>
      <c r="H123" s="37">
        <v>46215</v>
      </c>
      <c r="I123" s="33" t="s">
        <v>85</v>
      </c>
      <c r="J123" s="33" t="s">
        <v>123</v>
      </c>
      <c r="K123" s="33" t="s">
        <v>133</v>
      </c>
      <c r="L123" s="38" t="s">
        <v>124</v>
      </c>
      <c r="M123" s="38" t="s">
        <v>305</v>
      </c>
    </row>
    <row r="124" spans="1:13" ht="30" customHeight="1" x14ac:dyDescent="0.3">
      <c r="A124" s="52" t="s">
        <v>17</v>
      </c>
      <c r="B124" s="33" t="s">
        <v>103</v>
      </c>
      <c r="C124" s="33" t="s">
        <v>16</v>
      </c>
      <c r="D124" s="34">
        <v>262</v>
      </c>
      <c r="E124" s="35">
        <v>400</v>
      </c>
      <c r="F124" s="36">
        <f>Tabela11434[[#This Row],[Valor unitário (estimado)]]*Tabela11434[[#This Row],[Qntd estimada]]</f>
        <v>104800</v>
      </c>
      <c r="G124" s="33" t="s">
        <v>12</v>
      </c>
      <c r="H124" s="37">
        <v>46215</v>
      </c>
      <c r="I124" s="33" t="s">
        <v>85</v>
      </c>
      <c r="J124" s="33" t="s">
        <v>123</v>
      </c>
      <c r="K124" s="33" t="s">
        <v>133</v>
      </c>
      <c r="L124" s="38" t="s">
        <v>124</v>
      </c>
      <c r="M124" s="39"/>
    </row>
    <row r="125" spans="1:13" ht="30" customHeight="1" x14ac:dyDescent="0.3">
      <c r="A125" s="52" t="s">
        <v>17</v>
      </c>
      <c r="B125" s="33" t="s">
        <v>56</v>
      </c>
      <c r="C125" s="33" t="s">
        <v>16</v>
      </c>
      <c r="D125" s="34">
        <v>10</v>
      </c>
      <c r="E125" s="35">
        <v>10296</v>
      </c>
      <c r="F125" s="36">
        <f>Tabela11434[[#This Row],[Valor unitário (estimado)]]*Tabela11434[[#This Row],[Qntd estimada]]</f>
        <v>102960</v>
      </c>
      <c r="G125" s="33" t="s">
        <v>12</v>
      </c>
      <c r="H125" s="37">
        <v>46151</v>
      </c>
      <c r="I125" s="33" t="s">
        <v>82</v>
      </c>
      <c r="J125" s="33" t="s">
        <v>123</v>
      </c>
      <c r="K125" s="33" t="s">
        <v>134</v>
      </c>
      <c r="L125" s="38" t="s">
        <v>124</v>
      </c>
      <c r="M125" s="39"/>
    </row>
    <row r="126" spans="1:13" ht="30" customHeight="1" x14ac:dyDescent="0.3">
      <c r="A126" s="52" t="s">
        <v>17</v>
      </c>
      <c r="B126" s="33" t="s">
        <v>57</v>
      </c>
      <c r="C126" s="33" t="s">
        <v>16</v>
      </c>
      <c r="D126" s="34">
        <v>1</v>
      </c>
      <c r="E126" s="35">
        <v>85800</v>
      </c>
      <c r="F126" s="36">
        <f>Tabela11434[[#This Row],[Valor unitário (estimado)]]*Tabela11434[[#This Row],[Qntd estimada]]</f>
        <v>85800</v>
      </c>
      <c r="G126" s="33" t="s">
        <v>12</v>
      </c>
      <c r="H126" s="37">
        <v>46151</v>
      </c>
      <c r="I126" s="33" t="s">
        <v>82</v>
      </c>
      <c r="J126" s="33" t="s">
        <v>123</v>
      </c>
      <c r="K126" s="33" t="s">
        <v>134</v>
      </c>
      <c r="L126" s="38" t="s">
        <v>124</v>
      </c>
      <c r="M126" s="39"/>
    </row>
    <row r="127" spans="1:13" ht="30" customHeight="1" x14ac:dyDescent="0.3">
      <c r="A127" s="33" t="s">
        <v>17</v>
      </c>
      <c r="B127" s="33" t="s">
        <v>60</v>
      </c>
      <c r="C127" s="33" t="s">
        <v>16</v>
      </c>
      <c r="D127" s="34">
        <v>20</v>
      </c>
      <c r="E127" s="35">
        <v>2500</v>
      </c>
      <c r="F127" s="36">
        <f>Tabela11434[[#This Row],[Valor unitário (estimado)]]*Tabela11434[[#This Row],[Qntd estimada]]</f>
        <v>50000</v>
      </c>
      <c r="G127" s="33" t="s">
        <v>12</v>
      </c>
      <c r="H127" s="37">
        <v>46343</v>
      </c>
      <c r="I127" s="33" t="s">
        <v>82</v>
      </c>
      <c r="J127" s="33" t="s">
        <v>123</v>
      </c>
      <c r="K127" s="33" t="s">
        <v>134</v>
      </c>
      <c r="L127" s="38" t="s">
        <v>124</v>
      </c>
      <c r="M127" s="39"/>
    </row>
    <row r="128" spans="1:13" ht="30" customHeight="1" x14ac:dyDescent="0.2">
      <c r="A128" s="33" t="s">
        <v>18</v>
      </c>
      <c r="B128" s="53" t="s">
        <v>185</v>
      </c>
      <c r="C128" s="33" t="s">
        <v>16</v>
      </c>
      <c r="D128" s="34">
        <v>300</v>
      </c>
      <c r="E128" s="35">
        <v>475</v>
      </c>
      <c r="F128" s="36">
        <f>Tabela11434[[#This Row],[Valor unitário (estimado)]]*Tabela11434[[#This Row],[Qntd estimada]]</f>
        <v>142500</v>
      </c>
      <c r="G128" s="33" t="s">
        <v>12</v>
      </c>
      <c r="H128" s="37">
        <v>46343</v>
      </c>
      <c r="I128" s="33" t="s">
        <v>85</v>
      </c>
      <c r="J128" s="33" t="s">
        <v>123</v>
      </c>
      <c r="K128" s="33" t="s">
        <v>133</v>
      </c>
      <c r="L128" s="38" t="s">
        <v>124</v>
      </c>
      <c r="M128" s="54" t="s">
        <v>182</v>
      </c>
    </row>
    <row r="129" spans="1:13" ht="30" customHeight="1" x14ac:dyDescent="0.2">
      <c r="A129" s="33" t="s">
        <v>18</v>
      </c>
      <c r="B129" s="53" t="s">
        <v>184</v>
      </c>
      <c r="C129" s="33" t="s">
        <v>16</v>
      </c>
      <c r="D129" s="34">
        <v>300</v>
      </c>
      <c r="E129" s="35">
        <v>560</v>
      </c>
      <c r="F129" s="36">
        <f>Tabela11434[[#This Row],[Valor unitário (estimado)]]*Tabela11434[[#This Row],[Qntd estimada]]</f>
        <v>168000</v>
      </c>
      <c r="G129" s="33" t="s">
        <v>12</v>
      </c>
      <c r="H129" s="37">
        <v>46343</v>
      </c>
      <c r="I129" s="33" t="s">
        <v>85</v>
      </c>
      <c r="J129" s="33" t="s">
        <v>123</v>
      </c>
      <c r="K129" s="33" t="s">
        <v>133</v>
      </c>
      <c r="L129" s="38" t="s">
        <v>124</v>
      </c>
      <c r="M129" s="54" t="s">
        <v>182</v>
      </c>
    </row>
    <row r="130" spans="1:13" ht="30" customHeight="1" x14ac:dyDescent="0.2">
      <c r="A130" s="33" t="s">
        <v>18</v>
      </c>
      <c r="B130" s="53" t="s">
        <v>186</v>
      </c>
      <c r="C130" s="33" t="s">
        <v>16</v>
      </c>
      <c r="D130" s="34">
        <v>443</v>
      </c>
      <c r="E130" s="35">
        <v>100</v>
      </c>
      <c r="F130" s="36">
        <f>Tabela11434[[#This Row],[Valor unitário (estimado)]]*Tabela11434[[#This Row],[Qntd estimada]]</f>
        <v>44300</v>
      </c>
      <c r="G130" s="33" t="s">
        <v>12</v>
      </c>
      <c r="H130" s="37">
        <v>46343</v>
      </c>
      <c r="I130" s="33" t="s">
        <v>85</v>
      </c>
      <c r="J130" s="33" t="s">
        <v>123</v>
      </c>
      <c r="K130" s="33" t="s">
        <v>133</v>
      </c>
      <c r="L130" s="38" t="s">
        <v>124</v>
      </c>
      <c r="M130" s="54" t="s">
        <v>182</v>
      </c>
    </row>
    <row r="131" spans="1:13" ht="30" customHeight="1" x14ac:dyDescent="0.3">
      <c r="A131" s="33" t="s">
        <v>18</v>
      </c>
      <c r="B131" s="33" t="s">
        <v>295</v>
      </c>
      <c r="C131" s="33" t="s">
        <v>21</v>
      </c>
      <c r="D131" s="34">
        <v>1</v>
      </c>
      <c r="E131" s="35">
        <v>28000</v>
      </c>
      <c r="F131" s="36">
        <v>28000</v>
      </c>
      <c r="G131" s="33" t="s">
        <v>12</v>
      </c>
      <c r="H131" s="37">
        <v>46375</v>
      </c>
      <c r="I131" s="33" t="s">
        <v>85</v>
      </c>
      <c r="J131" s="33" t="s">
        <v>123</v>
      </c>
      <c r="K131" s="33" t="s">
        <v>133</v>
      </c>
      <c r="L131" s="38" t="s">
        <v>124</v>
      </c>
      <c r="M131" s="38" t="s">
        <v>300</v>
      </c>
    </row>
    <row r="132" spans="1:13" ht="30" customHeight="1" x14ac:dyDescent="0.3">
      <c r="A132" s="33" t="s">
        <v>18</v>
      </c>
      <c r="B132" s="33" t="s">
        <v>120</v>
      </c>
      <c r="C132" s="33" t="s">
        <v>16</v>
      </c>
      <c r="D132" s="34">
        <v>2650</v>
      </c>
      <c r="E132" s="35">
        <v>20</v>
      </c>
      <c r="F132" s="36">
        <f>Tabela11434[[#This Row],[Valor unitário (estimado)]]*Tabela11434[[#This Row],[Qntd estimada]]</f>
        <v>53000</v>
      </c>
      <c r="G132" s="36" t="s">
        <v>12</v>
      </c>
      <c r="H132" s="37">
        <v>46343</v>
      </c>
      <c r="I132" s="33" t="s">
        <v>85</v>
      </c>
      <c r="J132" s="33" t="s">
        <v>123</v>
      </c>
      <c r="K132" s="33" t="s">
        <v>133</v>
      </c>
      <c r="L132" s="38" t="s">
        <v>124</v>
      </c>
      <c r="M132" s="38" t="s">
        <v>179</v>
      </c>
    </row>
    <row r="133" spans="1:13" ht="30" customHeight="1" x14ac:dyDescent="0.3">
      <c r="A133" s="33" t="s">
        <v>18</v>
      </c>
      <c r="B133" s="33" t="s">
        <v>71</v>
      </c>
      <c r="C133" s="33" t="s">
        <v>21</v>
      </c>
      <c r="D133" s="34">
        <v>694</v>
      </c>
      <c r="E133" s="35">
        <v>150</v>
      </c>
      <c r="F133" s="36">
        <f>Tabela11434[[#This Row],[Valor unitário (estimado)]]*Tabela11434[[#This Row],[Qntd estimada]]</f>
        <v>104100</v>
      </c>
      <c r="G133" s="33" t="s">
        <v>12</v>
      </c>
      <c r="H133" s="37">
        <v>46375</v>
      </c>
      <c r="I133" s="33" t="s">
        <v>85</v>
      </c>
      <c r="J133" s="33" t="s">
        <v>123</v>
      </c>
      <c r="K133" s="33" t="s">
        <v>133</v>
      </c>
      <c r="L133" s="38" t="s">
        <v>124</v>
      </c>
      <c r="M133" s="39" t="s">
        <v>188</v>
      </c>
    </row>
    <row r="134" spans="1:13" ht="30" customHeight="1" x14ac:dyDescent="0.3">
      <c r="A134" s="33" t="s">
        <v>18</v>
      </c>
      <c r="B134" s="33" t="s">
        <v>74</v>
      </c>
      <c r="C134" s="33" t="s">
        <v>21</v>
      </c>
      <c r="D134" s="34">
        <v>1</v>
      </c>
      <c r="E134" s="35">
        <v>288953.40000000002</v>
      </c>
      <c r="F134" s="36">
        <v>288953.40000000002</v>
      </c>
      <c r="G134" s="33" t="s">
        <v>12</v>
      </c>
      <c r="H134" s="37">
        <v>46375</v>
      </c>
      <c r="I134" s="33" t="s">
        <v>85</v>
      </c>
      <c r="J134" s="33" t="s">
        <v>123</v>
      </c>
      <c r="K134" s="33" t="s">
        <v>133</v>
      </c>
      <c r="L134" s="38" t="s">
        <v>124</v>
      </c>
      <c r="M134" s="38" t="s">
        <v>299</v>
      </c>
    </row>
    <row r="135" spans="1:13" ht="30" customHeight="1" x14ac:dyDescent="0.3">
      <c r="A135" s="33" t="s">
        <v>18</v>
      </c>
      <c r="B135" s="33" t="s">
        <v>72</v>
      </c>
      <c r="C135" s="33" t="s">
        <v>21</v>
      </c>
      <c r="D135" s="34">
        <v>1</v>
      </c>
      <c r="E135" s="35">
        <v>391503.3</v>
      </c>
      <c r="F135" s="36">
        <v>391503.3</v>
      </c>
      <c r="G135" s="33" t="s">
        <v>12</v>
      </c>
      <c r="H135" s="37">
        <v>46375</v>
      </c>
      <c r="I135" s="33" t="s">
        <v>85</v>
      </c>
      <c r="J135" s="33" t="s">
        <v>123</v>
      </c>
      <c r="K135" s="33" t="s">
        <v>133</v>
      </c>
      <c r="L135" s="38" t="s">
        <v>124</v>
      </c>
      <c r="M135" s="38" t="s">
        <v>298</v>
      </c>
    </row>
    <row r="136" spans="1:13" ht="30" customHeight="1" x14ac:dyDescent="0.3">
      <c r="A136" s="33" t="s">
        <v>18</v>
      </c>
      <c r="B136" s="33" t="s">
        <v>76</v>
      </c>
      <c r="C136" s="33" t="s">
        <v>21</v>
      </c>
      <c r="D136" s="34">
        <v>685</v>
      </c>
      <c r="E136" s="35">
        <v>150</v>
      </c>
      <c r="F136" s="36">
        <f>Tabela11434[[#This Row],[Valor unitário (estimado)]]*Tabela11434[[#This Row],[Qntd estimada]]</f>
        <v>102750</v>
      </c>
      <c r="G136" s="33" t="s">
        <v>12</v>
      </c>
      <c r="H136" s="37">
        <v>46375</v>
      </c>
      <c r="I136" s="33" t="s">
        <v>85</v>
      </c>
      <c r="J136" s="33" t="s">
        <v>123</v>
      </c>
      <c r="K136" s="33" t="s">
        <v>133</v>
      </c>
      <c r="L136" s="38" t="s">
        <v>124</v>
      </c>
      <c r="M136" s="39" t="s">
        <v>188</v>
      </c>
    </row>
    <row r="137" spans="1:13" ht="30" customHeight="1" x14ac:dyDescent="0.3">
      <c r="A137" s="33" t="s">
        <v>18</v>
      </c>
      <c r="B137" s="33" t="s">
        <v>187</v>
      </c>
      <c r="C137" s="33" t="s">
        <v>21</v>
      </c>
      <c r="D137" s="34">
        <v>1</v>
      </c>
      <c r="E137" s="35">
        <v>90501.48</v>
      </c>
      <c r="F137" s="36">
        <f>Tabela11434[[#This Row],[Valor unitário (estimado)]]*Tabela11434[[#This Row],[Qntd estimada]]</f>
        <v>90501.48</v>
      </c>
      <c r="G137" s="33" t="s">
        <v>12</v>
      </c>
      <c r="H137" s="37">
        <v>46375</v>
      </c>
      <c r="I137" s="33" t="s">
        <v>85</v>
      </c>
      <c r="J137" s="33" t="s">
        <v>123</v>
      </c>
      <c r="K137" s="33" t="s">
        <v>133</v>
      </c>
      <c r="L137" s="38" t="s">
        <v>124</v>
      </c>
      <c r="M137" s="38" t="s">
        <v>200</v>
      </c>
    </row>
    <row r="138" spans="1:13" ht="30" customHeight="1" x14ac:dyDescent="0.3">
      <c r="A138" s="33" t="s">
        <v>18</v>
      </c>
      <c r="B138" s="33" t="s">
        <v>183</v>
      </c>
      <c r="C138" s="33" t="s">
        <v>21</v>
      </c>
      <c r="D138" s="34">
        <v>6500</v>
      </c>
      <c r="E138" s="35">
        <v>9</v>
      </c>
      <c r="F138" s="36">
        <f>Tabela11434[[#This Row],[Valor unitário (estimado)]]*Tabela11434[[#This Row],[Qntd estimada]]</f>
        <v>58500</v>
      </c>
      <c r="G138" s="33" t="s">
        <v>12</v>
      </c>
      <c r="H138" s="37">
        <v>46375</v>
      </c>
      <c r="I138" s="33" t="s">
        <v>85</v>
      </c>
      <c r="J138" s="33" t="s">
        <v>123</v>
      </c>
      <c r="K138" s="33" t="s">
        <v>133</v>
      </c>
      <c r="L138" s="38" t="s">
        <v>124</v>
      </c>
      <c r="M138" s="39"/>
    </row>
    <row r="139" spans="1:13" ht="30" customHeight="1" x14ac:dyDescent="0.3">
      <c r="A139" s="33" t="s">
        <v>18</v>
      </c>
      <c r="B139" s="33" t="s">
        <v>121</v>
      </c>
      <c r="C139" s="33" t="s">
        <v>16</v>
      </c>
      <c r="D139" s="34">
        <v>59</v>
      </c>
      <c r="E139" s="35">
        <v>662</v>
      </c>
      <c r="F139" s="36">
        <f>Tabela11434[[#This Row],[Valor unitário (estimado)]]*Tabela11434[[#This Row],[Qntd estimada]]</f>
        <v>39058</v>
      </c>
      <c r="G139" s="36" t="s">
        <v>12</v>
      </c>
      <c r="H139" s="37">
        <v>46343</v>
      </c>
      <c r="I139" s="33" t="s">
        <v>85</v>
      </c>
      <c r="J139" s="33" t="s">
        <v>123</v>
      </c>
      <c r="K139" s="33" t="s">
        <v>133</v>
      </c>
      <c r="L139" s="38" t="s">
        <v>124</v>
      </c>
      <c r="M139" s="39" t="s">
        <v>188</v>
      </c>
    </row>
    <row r="140" spans="1:13" ht="30" customHeight="1" x14ac:dyDescent="0.3">
      <c r="A140" s="33" t="s">
        <v>18</v>
      </c>
      <c r="B140" s="33" t="s">
        <v>75</v>
      </c>
      <c r="C140" s="33" t="s">
        <v>21</v>
      </c>
      <c r="D140" s="34">
        <v>5600</v>
      </c>
      <c r="E140" s="35">
        <v>5</v>
      </c>
      <c r="F140" s="36">
        <f>Tabela11434[[#This Row],[Valor unitário (estimado)]]*Tabela11434[[#This Row],[Qntd estimada]]</f>
        <v>28000</v>
      </c>
      <c r="G140" s="33" t="s">
        <v>12</v>
      </c>
      <c r="H140" s="37">
        <v>46375</v>
      </c>
      <c r="I140" s="33" t="s">
        <v>85</v>
      </c>
      <c r="J140" s="33" t="s">
        <v>123</v>
      </c>
      <c r="K140" s="33" t="s">
        <v>133</v>
      </c>
      <c r="L140" s="38" t="s">
        <v>124</v>
      </c>
      <c r="M140" s="38" t="s">
        <v>188</v>
      </c>
    </row>
    <row r="141" spans="1:13" ht="30" customHeight="1" x14ac:dyDescent="0.3">
      <c r="A141" s="33" t="s">
        <v>18</v>
      </c>
      <c r="B141" s="33" t="s">
        <v>73</v>
      </c>
      <c r="C141" s="33" t="s">
        <v>21</v>
      </c>
      <c r="D141" s="34">
        <v>329</v>
      </c>
      <c r="E141" s="35">
        <v>110</v>
      </c>
      <c r="F141" s="36">
        <f>Tabela11434[[#This Row],[Valor unitário (estimado)]]*Tabela11434[[#This Row],[Qntd estimada]]</f>
        <v>36190</v>
      </c>
      <c r="G141" s="33" t="s">
        <v>12</v>
      </c>
      <c r="H141" s="37">
        <v>46375</v>
      </c>
      <c r="I141" s="33" t="s">
        <v>85</v>
      </c>
      <c r="J141" s="33" t="s">
        <v>123</v>
      </c>
      <c r="K141" s="33" t="s">
        <v>133</v>
      </c>
      <c r="L141" s="38" t="s">
        <v>124</v>
      </c>
      <c r="M141" s="38" t="s">
        <v>188</v>
      </c>
    </row>
    <row r="142" spans="1:13" ht="30" customHeight="1" x14ac:dyDescent="0.3">
      <c r="A142" s="33" t="s">
        <v>18</v>
      </c>
      <c r="B142" s="33" t="s">
        <v>296</v>
      </c>
      <c r="C142" s="33" t="s">
        <v>21</v>
      </c>
      <c r="D142" s="34">
        <v>1</v>
      </c>
      <c r="E142" s="35">
        <v>537543.30000000005</v>
      </c>
      <c r="F142" s="36">
        <f>Tabela11434[[#This Row],[Valor unitário (estimado)]]*Tabela11434[[#This Row],[Qntd estimada]]</f>
        <v>537543.30000000005</v>
      </c>
      <c r="G142" s="33" t="s">
        <v>12</v>
      </c>
      <c r="H142" s="37">
        <v>46327</v>
      </c>
      <c r="I142" s="33" t="s">
        <v>83</v>
      </c>
      <c r="J142" s="33" t="s">
        <v>123</v>
      </c>
      <c r="K142" s="33" t="s">
        <v>133</v>
      </c>
      <c r="L142" s="38" t="s">
        <v>124</v>
      </c>
      <c r="M142" s="38" t="s">
        <v>297</v>
      </c>
    </row>
    <row r="143" spans="1:13" ht="30" customHeight="1" x14ac:dyDescent="0.3">
      <c r="A143" s="33" t="s">
        <v>18</v>
      </c>
      <c r="B143" s="33" t="s">
        <v>177</v>
      </c>
      <c r="C143" s="33" t="s">
        <v>16</v>
      </c>
      <c r="D143" s="34">
        <v>870</v>
      </c>
      <c r="E143" s="35">
        <v>100</v>
      </c>
      <c r="F143" s="36">
        <f>Tabela11434[[#This Row],[Valor unitário (estimado)]]*Tabela11434[[#This Row],[Qntd estimada]]</f>
        <v>87000</v>
      </c>
      <c r="G143" s="36" t="s">
        <v>12</v>
      </c>
      <c r="H143" s="37">
        <v>46343</v>
      </c>
      <c r="I143" s="33" t="s">
        <v>85</v>
      </c>
      <c r="J143" s="33" t="s">
        <v>123</v>
      </c>
      <c r="K143" s="33" t="s">
        <v>133</v>
      </c>
      <c r="L143" s="38" t="s">
        <v>124</v>
      </c>
      <c r="M143" s="38" t="s">
        <v>178</v>
      </c>
    </row>
    <row r="144" spans="1:13" ht="30" customHeight="1" x14ac:dyDescent="0.3">
      <c r="A144" s="33" t="s">
        <v>1</v>
      </c>
      <c r="B144" s="33" t="s">
        <v>251</v>
      </c>
      <c r="C144" s="33" t="s">
        <v>16</v>
      </c>
      <c r="D144" s="34">
        <v>10000</v>
      </c>
      <c r="E144" s="35">
        <v>2.5</v>
      </c>
      <c r="F144" s="36">
        <f>Tabela11434[[#This Row],[Valor unitário (estimado)]]*Tabela11434[[#This Row],[Qntd estimada]]</f>
        <v>25000</v>
      </c>
      <c r="G144" s="33" t="s">
        <v>12</v>
      </c>
      <c r="H144" s="37">
        <v>46282</v>
      </c>
      <c r="I144" s="33" t="s">
        <v>85</v>
      </c>
      <c r="J144" s="33" t="s">
        <v>123</v>
      </c>
      <c r="K144" s="33" t="s">
        <v>133</v>
      </c>
      <c r="L144" s="38" t="s">
        <v>211</v>
      </c>
      <c r="M144" s="38" t="s">
        <v>252</v>
      </c>
    </row>
    <row r="145" spans="1:13" ht="30" customHeight="1" x14ac:dyDescent="0.3">
      <c r="A145" s="33" t="s">
        <v>1</v>
      </c>
      <c r="B145" s="33" t="s">
        <v>98</v>
      </c>
      <c r="C145" s="33" t="s">
        <v>16</v>
      </c>
      <c r="D145" s="34" t="s">
        <v>326</v>
      </c>
      <c r="E145" s="35">
        <v>130</v>
      </c>
      <c r="F145" s="36">
        <v>257152</v>
      </c>
      <c r="G145" s="33" t="s">
        <v>12</v>
      </c>
      <c r="H145" s="37">
        <v>46343</v>
      </c>
      <c r="I145" s="33" t="s">
        <v>83</v>
      </c>
      <c r="J145" s="33" t="s">
        <v>123</v>
      </c>
      <c r="K145" s="33" t="s">
        <v>133</v>
      </c>
      <c r="L145" s="38" t="s">
        <v>211</v>
      </c>
      <c r="M145" s="38" t="s">
        <v>327</v>
      </c>
    </row>
    <row r="146" spans="1:13" ht="30" customHeight="1" x14ac:dyDescent="0.3">
      <c r="A146" s="55" t="s">
        <v>1</v>
      </c>
      <c r="B146" s="55" t="s">
        <v>100</v>
      </c>
      <c r="C146" s="55" t="s">
        <v>16</v>
      </c>
      <c r="D146" s="56">
        <v>1500</v>
      </c>
      <c r="E146" s="57">
        <v>130</v>
      </c>
      <c r="F146" s="36">
        <f>Tabela11434[[#This Row],[Valor unitário (estimado)]]*Tabela11434[[#This Row],[Qntd estimada]]</f>
        <v>195000</v>
      </c>
      <c r="G146" s="33" t="s">
        <v>12</v>
      </c>
      <c r="H146" s="37">
        <v>46119</v>
      </c>
      <c r="I146" s="33" t="s">
        <v>83</v>
      </c>
      <c r="J146" s="33" t="s">
        <v>123</v>
      </c>
      <c r="K146" s="33" t="s">
        <v>133</v>
      </c>
      <c r="L146" s="38" t="s">
        <v>211</v>
      </c>
      <c r="M146" s="39"/>
    </row>
    <row r="147" spans="1:13" ht="30" customHeight="1" x14ac:dyDescent="0.3">
      <c r="A147" s="33" t="s">
        <v>1</v>
      </c>
      <c r="B147" s="33" t="s">
        <v>99</v>
      </c>
      <c r="C147" s="33" t="s">
        <v>16</v>
      </c>
      <c r="D147" s="34">
        <v>22692.307692307691</v>
      </c>
      <c r="E147" s="35">
        <v>130</v>
      </c>
      <c r="F147" s="36">
        <f>Tabela11434[[#This Row],[Qntd estimada]]*Tabela11434[[#This Row],[Valor unitário (estimado)]]</f>
        <v>2950000</v>
      </c>
      <c r="G147" s="33" t="s">
        <v>12</v>
      </c>
      <c r="H147" s="37">
        <v>46343</v>
      </c>
      <c r="I147" s="33" t="s">
        <v>83</v>
      </c>
      <c r="J147" s="33" t="s">
        <v>123</v>
      </c>
      <c r="K147" s="33" t="s">
        <v>133</v>
      </c>
      <c r="L147" s="38" t="s">
        <v>211</v>
      </c>
      <c r="M147" s="38" t="s">
        <v>175</v>
      </c>
    </row>
    <row r="148" spans="1:13" ht="30" customHeight="1" x14ac:dyDescent="0.3">
      <c r="A148" s="33" t="s">
        <v>1</v>
      </c>
      <c r="B148" s="33" t="s">
        <v>127</v>
      </c>
      <c r="C148" s="33" t="s">
        <v>21</v>
      </c>
      <c r="D148" s="34">
        <v>1</v>
      </c>
      <c r="E148" s="35">
        <v>450000</v>
      </c>
      <c r="F148" s="36">
        <f>Tabela11434[[#This Row],[Valor unitário (estimado)]]*Tabela11434[[#This Row],[Qntd estimada]]</f>
        <v>450000</v>
      </c>
      <c r="G148" s="36" t="s">
        <v>20</v>
      </c>
      <c r="H148" s="37" t="s">
        <v>28</v>
      </c>
      <c r="I148" s="37" t="s">
        <v>128</v>
      </c>
      <c r="J148" s="33" t="s">
        <v>123</v>
      </c>
      <c r="K148" s="33" t="s">
        <v>133</v>
      </c>
      <c r="L148" s="38" t="s">
        <v>211</v>
      </c>
      <c r="M148" s="38" t="s">
        <v>327</v>
      </c>
    </row>
    <row r="149" spans="1:13" ht="30" customHeight="1" x14ac:dyDescent="0.3">
      <c r="A149" s="33" t="s">
        <v>1</v>
      </c>
      <c r="B149" s="33" t="s">
        <v>119</v>
      </c>
      <c r="C149" s="33" t="s">
        <v>22</v>
      </c>
      <c r="D149" s="34">
        <v>12</v>
      </c>
      <c r="E149" s="57">
        <v>49695.216666666667</v>
      </c>
      <c r="F149" s="36">
        <f>Tabela11434[[#This Row],[Valor unitário (estimado)]]*Tabela11434[[#This Row],[Qntd estimada]]</f>
        <v>596342.6</v>
      </c>
      <c r="G149" s="33" t="s">
        <v>12</v>
      </c>
      <c r="H149" s="37">
        <v>46119</v>
      </c>
      <c r="I149" s="33" t="s">
        <v>92</v>
      </c>
      <c r="J149" s="33" t="s">
        <v>123</v>
      </c>
      <c r="K149" s="33" t="s">
        <v>133</v>
      </c>
      <c r="L149" s="38" t="s">
        <v>211</v>
      </c>
      <c r="M149" s="38" t="s">
        <v>258</v>
      </c>
    </row>
    <row r="150" spans="1:13" ht="30" customHeight="1" x14ac:dyDescent="0.3">
      <c r="A150" s="52" t="s">
        <v>1</v>
      </c>
      <c r="B150" s="33" t="s">
        <v>171</v>
      </c>
      <c r="C150" s="33" t="s">
        <v>22</v>
      </c>
      <c r="D150" s="34">
        <v>12</v>
      </c>
      <c r="E150" s="57">
        <v>61061.066666666673</v>
      </c>
      <c r="F150" s="36">
        <f>Tabela11434[[#This Row],[Valor unitário (estimado)]]*Tabela11434[[#This Row],[Qntd estimada]]</f>
        <v>732732.8</v>
      </c>
      <c r="G150" s="36" t="s">
        <v>26</v>
      </c>
      <c r="H150" s="37">
        <v>46023</v>
      </c>
      <c r="I150" s="37" t="s">
        <v>91</v>
      </c>
      <c r="J150" s="33" t="s">
        <v>123</v>
      </c>
      <c r="K150" s="33" t="s">
        <v>133</v>
      </c>
      <c r="L150" s="38" t="s">
        <v>325</v>
      </c>
      <c r="M150" s="38" t="s">
        <v>328</v>
      </c>
    </row>
    <row r="151" spans="1:13" ht="30" customHeight="1" x14ac:dyDescent="0.3">
      <c r="A151" s="33" t="s">
        <v>1</v>
      </c>
      <c r="B151" s="33" t="s">
        <v>181</v>
      </c>
      <c r="C151" s="33" t="s">
        <v>16</v>
      </c>
      <c r="D151" s="34">
        <v>10000</v>
      </c>
      <c r="E151" s="35">
        <v>0.17</v>
      </c>
      <c r="F151" s="36">
        <f>Tabela11434[[#This Row],[Valor unitário (estimado)]]*Tabela11434[[#This Row],[Qntd estimada]]</f>
        <v>1700.0000000000002</v>
      </c>
      <c r="G151" s="33" t="s">
        <v>12</v>
      </c>
      <c r="H151" s="37">
        <v>46343</v>
      </c>
      <c r="I151" s="33" t="s">
        <v>85</v>
      </c>
      <c r="J151" s="33" t="s">
        <v>123</v>
      </c>
      <c r="K151" s="33" t="s">
        <v>133</v>
      </c>
      <c r="L151" s="38" t="s">
        <v>211</v>
      </c>
      <c r="M151" s="38" t="s">
        <v>180</v>
      </c>
    </row>
    <row r="152" spans="1:13" ht="30" customHeight="1" x14ac:dyDescent="0.3">
      <c r="A152" s="33" t="s">
        <v>1</v>
      </c>
      <c r="B152" s="55" t="s">
        <v>136</v>
      </c>
      <c r="C152" s="55" t="s">
        <v>16</v>
      </c>
      <c r="D152" s="56">
        <v>2800</v>
      </c>
      <c r="E152" s="57">
        <v>50</v>
      </c>
      <c r="F152" s="36">
        <f>Tabela11434[[#This Row],[Valor unitário (estimado)]]*Tabela11434[[#This Row],[Qntd estimada]]</f>
        <v>140000</v>
      </c>
      <c r="G152" s="33" t="s">
        <v>12</v>
      </c>
      <c r="H152" s="37">
        <v>46343</v>
      </c>
      <c r="I152" s="33" t="s">
        <v>83</v>
      </c>
      <c r="J152" s="33" t="s">
        <v>123</v>
      </c>
      <c r="K152" s="33" t="s">
        <v>133</v>
      </c>
      <c r="L152" s="38" t="s">
        <v>211</v>
      </c>
      <c r="M152" s="39"/>
    </row>
    <row r="153" spans="1:13" ht="30" customHeight="1" x14ac:dyDescent="0.3">
      <c r="A153" s="33" t="s">
        <v>6</v>
      </c>
      <c r="B153" s="33" t="s">
        <v>48</v>
      </c>
      <c r="C153" s="33" t="s">
        <v>16</v>
      </c>
      <c r="D153" s="34">
        <v>300</v>
      </c>
      <c r="E153" s="35">
        <v>150</v>
      </c>
      <c r="F153" s="36">
        <f>Tabela11434[[#This Row],[Valor unitário (estimado)]]*Tabela11434[[#This Row],[Qntd estimada]]</f>
        <v>45000</v>
      </c>
      <c r="G153" s="33" t="s">
        <v>12</v>
      </c>
      <c r="H153" s="37" t="s">
        <v>28</v>
      </c>
      <c r="I153" s="33" t="s">
        <v>84</v>
      </c>
      <c r="J153" s="33" t="s">
        <v>123</v>
      </c>
      <c r="K153" s="33" t="s">
        <v>133</v>
      </c>
      <c r="L153" s="38" t="s">
        <v>124</v>
      </c>
      <c r="M153" s="39"/>
    </row>
    <row r="154" spans="1:13" ht="30" customHeight="1" x14ac:dyDescent="0.3">
      <c r="A154" s="33" t="s">
        <v>6</v>
      </c>
      <c r="B154" s="33" t="s">
        <v>50</v>
      </c>
      <c r="C154" s="33" t="s">
        <v>22</v>
      </c>
      <c r="D154" s="34">
        <v>12</v>
      </c>
      <c r="E154" s="35">
        <v>20900</v>
      </c>
      <c r="F154" s="36">
        <f>Tabela11434[[#This Row],[Valor unitário (estimado)]]*Tabela11434[[#This Row],[Qntd estimada]]</f>
        <v>250800</v>
      </c>
      <c r="G154" s="33" t="s">
        <v>20</v>
      </c>
      <c r="H154" s="37" t="s">
        <v>28</v>
      </c>
      <c r="I154" s="33" t="s">
        <v>84</v>
      </c>
      <c r="J154" s="33" t="s">
        <v>123</v>
      </c>
      <c r="K154" s="33" t="s">
        <v>133</v>
      </c>
      <c r="L154" s="38" t="s">
        <v>124</v>
      </c>
      <c r="M154" s="39"/>
    </row>
    <row r="155" spans="1:13" ht="30" customHeight="1" x14ac:dyDescent="0.3">
      <c r="A155" s="33" t="s">
        <v>6</v>
      </c>
      <c r="B155" s="33" t="s">
        <v>49</v>
      </c>
      <c r="C155" s="33" t="s">
        <v>22</v>
      </c>
      <c r="D155" s="34">
        <v>12</v>
      </c>
      <c r="E155" s="35">
        <v>48400</v>
      </c>
      <c r="F155" s="36">
        <f>Tabela11434[[#This Row],[Valor unitário (estimado)]]*Tabela11434[[#This Row],[Qntd estimada]]</f>
        <v>580800</v>
      </c>
      <c r="G155" s="33" t="s">
        <v>20</v>
      </c>
      <c r="H155" s="37" t="s">
        <v>28</v>
      </c>
      <c r="I155" s="33" t="s">
        <v>84</v>
      </c>
      <c r="J155" s="33" t="s">
        <v>123</v>
      </c>
      <c r="K155" s="33" t="s">
        <v>133</v>
      </c>
      <c r="L155" s="38" t="s">
        <v>124</v>
      </c>
      <c r="M155" s="39"/>
    </row>
    <row r="156" spans="1:13" ht="30" customHeight="1" x14ac:dyDescent="0.3">
      <c r="A156" s="33" t="s">
        <v>6</v>
      </c>
      <c r="B156" s="33" t="s">
        <v>113</v>
      </c>
      <c r="C156" s="33" t="s">
        <v>16</v>
      </c>
      <c r="D156" s="34">
        <v>100</v>
      </c>
      <c r="E156" s="35">
        <v>8993.8355555555554</v>
      </c>
      <c r="F156" s="36">
        <f>Tabela11434[[#This Row],[Valor unitário (estimado)]]*Tabela11434[[#This Row],[Qntd estimada]]</f>
        <v>899383.5555555555</v>
      </c>
      <c r="G156" s="33" t="s">
        <v>12</v>
      </c>
      <c r="H156" s="37">
        <v>46215</v>
      </c>
      <c r="I156" s="33" t="s">
        <v>82</v>
      </c>
      <c r="J156" s="33" t="s">
        <v>123</v>
      </c>
      <c r="K156" s="33" t="s">
        <v>134</v>
      </c>
      <c r="L156" s="38" t="s">
        <v>124</v>
      </c>
      <c r="M156" s="38"/>
    </row>
    <row r="157" spans="1:13" ht="30" customHeight="1" x14ac:dyDescent="0.3">
      <c r="A157" s="33" t="s">
        <v>6</v>
      </c>
      <c r="B157" s="33" t="s">
        <v>51</v>
      </c>
      <c r="C157" s="33" t="s">
        <v>22</v>
      </c>
      <c r="D157" s="34">
        <v>12</v>
      </c>
      <c r="E157" s="35">
        <v>66667</v>
      </c>
      <c r="F157" s="36">
        <f>Tabela11434[[#This Row],[Valor unitário (estimado)]]*Tabela11434[[#This Row],[Qntd estimada]]</f>
        <v>800004</v>
      </c>
      <c r="G157" s="33" t="s">
        <v>20</v>
      </c>
      <c r="H157" s="37" t="s">
        <v>28</v>
      </c>
      <c r="I157" s="33" t="s">
        <v>84</v>
      </c>
      <c r="J157" s="33" t="s">
        <v>123</v>
      </c>
      <c r="K157" s="33" t="s">
        <v>133</v>
      </c>
      <c r="L157" s="38" t="s">
        <v>124</v>
      </c>
      <c r="M157" s="39"/>
    </row>
    <row r="158" spans="1:13" ht="30" customHeight="1" x14ac:dyDescent="0.3">
      <c r="A158" s="33" t="s">
        <v>6</v>
      </c>
      <c r="B158" s="33" t="s">
        <v>47</v>
      </c>
      <c r="C158" s="33" t="s">
        <v>16</v>
      </c>
      <c r="D158" s="34">
        <v>500</v>
      </c>
      <c r="E158" s="35">
        <v>3820.75</v>
      </c>
      <c r="F158" s="36">
        <f>Tabela11434[[#This Row],[Valor unitário (estimado)]]*Tabela11434[[#This Row],[Qntd estimada]]</f>
        <v>1910375</v>
      </c>
      <c r="G158" s="33" t="s">
        <v>12</v>
      </c>
      <c r="H158" s="37">
        <v>46151</v>
      </c>
      <c r="I158" s="33" t="s">
        <v>82</v>
      </c>
      <c r="J158" s="33" t="s">
        <v>123</v>
      </c>
      <c r="K158" s="33" t="s">
        <v>134</v>
      </c>
      <c r="L158" s="38" t="s">
        <v>124</v>
      </c>
      <c r="M158" s="39"/>
    </row>
    <row r="159" spans="1:13" ht="30" customHeight="1" x14ac:dyDescent="0.3">
      <c r="A159" s="33" t="s">
        <v>6</v>
      </c>
      <c r="B159" s="33" t="s">
        <v>209</v>
      </c>
      <c r="C159" s="33" t="s">
        <v>21</v>
      </c>
      <c r="D159" s="34">
        <v>1</v>
      </c>
      <c r="E159" s="35">
        <v>64000</v>
      </c>
      <c r="F159" s="36">
        <f>Tabela11434[[#This Row],[Valor unitário (estimado)]]*Tabela11434[[#This Row],[Qntd estimada]]</f>
        <v>64000</v>
      </c>
      <c r="G159" s="33" t="s">
        <v>12</v>
      </c>
      <c r="H159" s="37">
        <v>46119</v>
      </c>
      <c r="I159" s="33" t="s">
        <v>82</v>
      </c>
      <c r="J159" s="33" t="s">
        <v>123</v>
      </c>
      <c r="K159" s="33" t="s">
        <v>134</v>
      </c>
      <c r="L159" s="38" t="s">
        <v>124</v>
      </c>
      <c r="M159" s="38" t="s">
        <v>314</v>
      </c>
    </row>
    <row r="160" spans="1:13" ht="30" customHeight="1" x14ac:dyDescent="0.3">
      <c r="A160" s="33" t="s">
        <v>6</v>
      </c>
      <c r="B160" s="33" t="s">
        <v>104</v>
      </c>
      <c r="C160" s="33" t="s">
        <v>16</v>
      </c>
      <c r="D160" s="34">
        <f>Tabela11434[[#This Row],[Estimativa preliminar de valor ]]/Tabela11434[[#This Row],[Valor unitário (estimado)]]</f>
        <v>79.816364925549507</v>
      </c>
      <c r="E160" s="35">
        <v>4231</v>
      </c>
      <c r="F160" s="36">
        <v>337703.04</v>
      </c>
      <c r="G160" s="33" t="s">
        <v>12</v>
      </c>
      <c r="H160" s="37">
        <v>46215</v>
      </c>
      <c r="I160" s="33" t="s">
        <v>82</v>
      </c>
      <c r="J160" s="33" t="s">
        <v>242</v>
      </c>
      <c r="K160" s="33" t="s">
        <v>134</v>
      </c>
      <c r="L160" s="38" t="s">
        <v>124</v>
      </c>
      <c r="M160" s="38" t="s">
        <v>331</v>
      </c>
    </row>
    <row r="161" spans="1:13" ht="30" customHeight="1" x14ac:dyDescent="0.3">
      <c r="A161" s="33" t="s">
        <v>6</v>
      </c>
      <c r="B161" s="33" t="s">
        <v>52</v>
      </c>
      <c r="C161" s="33" t="s">
        <v>22</v>
      </c>
      <c r="D161" s="34">
        <v>12</v>
      </c>
      <c r="E161" s="35">
        <v>18810</v>
      </c>
      <c r="F161" s="36">
        <f>Tabela11434[[#This Row],[Valor unitário (estimado)]]*Tabela11434[[#This Row],[Qntd estimada]]</f>
        <v>225720</v>
      </c>
      <c r="G161" s="33" t="s">
        <v>20</v>
      </c>
      <c r="H161" s="37" t="s">
        <v>28</v>
      </c>
      <c r="I161" s="33" t="s">
        <v>84</v>
      </c>
      <c r="J161" s="33" t="s">
        <v>123</v>
      </c>
      <c r="K161" s="33" t="s">
        <v>133</v>
      </c>
      <c r="L161" s="38" t="s">
        <v>124</v>
      </c>
      <c r="M161" s="39"/>
    </row>
    <row r="162" spans="1:13" ht="30" customHeight="1" x14ac:dyDescent="0.3">
      <c r="A162" s="33" t="s">
        <v>6</v>
      </c>
      <c r="B162" s="33" t="s">
        <v>44</v>
      </c>
      <c r="C162" s="33" t="s">
        <v>22</v>
      </c>
      <c r="D162" s="34">
        <v>12</v>
      </c>
      <c r="E162" s="35">
        <v>80041</v>
      </c>
      <c r="F162" s="36">
        <f>Tabela11434[[#This Row],[Valor unitário (estimado)]]*Tabela11434[[#This Row],[Qntd estimada]]</f>
        <v>960492</v>
      </c>
      <c r="G162" s="33" t="s">
        <v>26</v>
      </c>
      <c r="H162" s="37" t="s">
        <v>28</v>
      </c>
      <c r="I162" s="33" t="s">
        <v>91</v>
      </c>
      <c r="J162" s="33" t="s">
        <v>123</v>
      </c>
      <c r="K162" s="33" t="s">
        <v>133</v>
      </c>
      <c r="L162" s="38" t="s">
        <v>124</v>
      </c>
      <c r="M162" s="39"/>
    </row>
    <row r="163" spans="1:13" ht="30" customHeight="1" x14ac:dyDescent="0.3">
      <c r="A163" s="33" t="s">
        <v>6</v>
      </c>
      <c r="B163" s="33" t="s">
        <v>330</v>
      </c>
      <c r="C163" s="33" t="s">
        <v>16</v>
      </c>
      <c r="D163" s="34">
        <v>10</v>
      </c>
      <c r="E163" s="35">
        <v>9600</v>
      </c>
      <c r="F163" s="36">
        <f>Tabela11434[[#This Row],[Valor unitário (estimado)]]*Tabela11434[[#This Row],[Qntd estimada]]</f>
        <v>96000</v>
      </c>
      <c r="G163" s="33" t="s">
        <v>12</v>
      </c>
      <c r="H163" s="37">
        <v>46357</v>
      </c>
      <c r="I163" s="33" t="s">
        <v>85</v>
      </c>
      <c r="J163" s="33" t="s">
        <v>244</v>
      </c>
      <c r="K163" s="33" t="s">
        <v>133</v>
      </c>
      <c r="L163" s="38" t="s">
        <v>124</v>
      </c>
      <c r="M163" s="38" t="s">
        <v>329</v>
      </c>
    </row>
    <row r="164" spans="1:13" ht="30" customHeight="1" x14ac:dyDescent="0.3">
      <c r="A164" s="33" t="s">
        <v>6</v>
      </c>
      <c r="B164" s="33" t="s">
        <v>138</v>
      </c>
      <c r="C164" s="33" t="s">
        <v>22</v>
      </c>
      <c r="D164" s="34">
        <v>5</v>
      </c>
      <c r="E164" s="57">
        <v>25000</v>
      </c>
      <c r="F164" s="36">
        <f>Tabela11434[[#This Row],[Valor unitário (estimado)]]*Tabela11434[[#This Row],[Qntd estimada]]</f>
        <v>125000</v>
      </c>
      <c r="G164" s="33" t="s">
        <v>26</v>
      </c>
      <c r="H164" s="37" t="s">
        <v>28</v>
      </c>
      <c r="I164" s="33" t="s">
        <v>83</v>
      </c>
      <c r="J164" s="33" t="s">
        <v>123</v>
      </c>
      <c r="K164" s="33" t="s">
        <v>133</v>
      </c>
      <c r="L164" s="38" t="s">
        <v>124</v>
      </c>
      <c r="M164" s="39"/>
    </row>
    <row r="165" spans="1:13" ht="30" customHeight="1" x14ac:dyDescent="0.3">
      <c r="A165" s="33" t="s">
        <v>6</v>
      </c>
      <c r="B165" s="33" t="s">
        <v>247</v>
      </c>
      <c r="C165" s="33" t="s">
        <v>22</v>
      </c>
      <c r="D165" s="34">
        <v>6</v>
      </c>
      <c r="E165" s="35">
        <v>87666.666666666672</v>
      </c>
      <c r="F165" s="36">
        <f>Tabela11434[[#This Row],[Valor unitário (estimado)]]*Tabela11434[[#This Row],[Qntd estimada]]</f>
        <v>526000</v>
      </c>
      <c r="G165" s="36" t="s">
        <v>26</v>
      </c>
      <c r="H165" s="37">
        <v>46215</v>
      </c>
      <c r="I165" s="33" t="s">
        <v>83</v>
      </c>
      <c r="J165" s="33" t="s">
        <v>123</v>
      </c>
      <c r="K165" s="33" t="s">
        <v>133</v>
      </c>
      <c r="L165" s="38" t="s">
        <v>124</v>
      </c>
      <c r="M165" s="38" t="s">
        <v>257</v>
      </c>
    </row>
    <row r="166" spans="1:13" ht="30" customHeight="1" x14ac:dyDescent="0.3">
      <c r="A166" s="33" t="s">
        <v>6</v>
      </c>
      <c r="B166" s="33" t="s">
        <v>45</v>
      </c>
      <c r="C166" s="33" t="s">
        <v>22</v>
      </c>
      <c r="D166" s="34">
        <v>7</v>
      </c>
      <c r="E166" s="35">
        <v>16667</v>
      </c>
      <c r="F166" s="36">
        <f>Tabela11434[[#This Row],[Valor unitário (estimado)]]*Tabela11434[[#This Row],[Qntd estimada]]</f>
        <v>116669</v>
      </c>
      <c r="G166" s="33" t="s">
        <v>26</v>
      </c>
      <c r="H166" s="37" t="s">
        <v>28</v>
      </c>
      <c r="I166" s="33" t="s">
        <v>84</v>
      </c>
      <c r="J166" s="33" t="s">
        <v>123</v>
      </c>
      <c r="K166" s="33" t="s">
        <v>133</v>
      </c>
      <c r="L166" s="38" t="s">
        <v>124</v>
      </c>
      <c r="M166" s="39"/>
    </row>
    <row r="167" spans="1:13" ht="30" customHeight="1" x14ac:dyDescent="0.3">
      <c r="A167" s="33" t="s">
        <v>6</v>
      </c>
      <c r="B167" s="58" t="s">
        <v>315</v>
      </c>
      <c r="C167" s="33" t="s">
        <v>16</v>
      </c>
      <c r="D167" s="34">
        <v>10</v>
      </c>
      <c r="E167" s="35">
        <v>2500</v>
      </c>
      <c r="F167" s="36">
        <f>Tabela11434[[#This Row],[Valor unitário (estimado)]]*Tabela11434[[#This Row],[Qntd estimada]]</f>
        <v>25000</v>
      </c>
      <c r="G167" s="33" t="s">
        <v>12</v>
      </c>
      <c r="H167" s="37">
        <v>46296</v>
      </c>
      <c r="I167" s="33" t="s">
        <v>82</v>
      </c>
      <c r="J167" s="33" t="s">
        <v>123</v>
      </c>
      <c r="K167" s="33" t="s">
        <v>134</v>
      </c>
      <c r="L167" s="38" t="s">
        <v>124</v>
      </c>
      <c r="M167" s="38" t="s">
        <v>313</v>
      </c>
    </row>
    <row r="168" spans="1:13" ht="30" customHeight="1" x14ac:dyDescent="0.3">
      <c r="A168" s="33" t="s">
        <v>6</v>
      </c>
      <c r="B168" s="33" t="s">
        <v>137</v>
      </c>
      <c r="C168" s="33" t="s">
        <v>16</v>
      </c>
      <c r="D168" s="34">
        <v>5</v>
      </c>
      <c r="E168" s="35">
        <v>10000</v>
      </c>
      <c r="F168" s="36">
        <f>Tabela11434[[#This Row],[Valor unitário (estimado)]]*Tabela11434[[#This Row],[Qntd estimada]]</f>
        <v>50000</v>
      </c>
      <c r="G168" s="33" t="s">
        <v>12</v>
      </c>
      <c r="H168" s="37">
        <v>46119</v>
      </c>
      <c r="I168" s="33" t="s">
        <v>82</v>
      </c>
      <c r="J168" s="33" t="s">
        <v>123</v>
      </c>
      <c r="K168" s="33" t="s">
        <v>134</v>
      </c>
      <c r="L168" s="38" t="s">
        <v>124</v>
      </c>
      <c r="M168" s="39"/>
    </row>
    <row r="169" spans="1:13" ht="30" customHeight="1" x14ac:dyDescent="0.3">
      <c r="A169" s="33" t="s">
        <v>6</v>
      </c>
      <c r="B169" s="33" t="s">
        <v>46</v>
      </c>
      <c r="C169" s="33" t="s">
        <v>22</v>
      </c>
      <c r="D169" s="34">
        <v>12</v>
      </c>
      <c r="E169" s="35">
        <v>132166.66666666666</v>
      </c>
      <c r="F169" s="36">
        <f>Tabela11434[[#This Row],[Valor unitário (estimado)]]*Tabela11434[[#This Row],[Qntd estimada]]</f>
        <v>1586000</v>
      </c>
      <c r="G169" s="33" t="s">
        <v>26</v>
      </c>
      <c r="H169" s="37" t="s">
        <v>28</v>
      </c>
      <c r="I169" s="33" t="s">
        <v>84</v>
      </c>
      <c r="J169" s="33" t="s">
        <v>123</v>
      </c>
      <c r="K169" s="33" t="s">
        <v>133</v>
      </c>
      <c r="L169" s="38" t="s">
        <v>124</v>
      </c>
      <c r="M169" s="38" t="s">
        <v>257</v>
      </c>
    </row>
    <row r="170" spans="1:13" ht="30" customHeight="1" x14ac:dyDescent="0.3">
      <c r="A170" s="33" t="s">
        <v>0</v>
      </c>
      <c r="B170" s="33" t="s">
        <v>117</v>
      </c>
      <c r="C170" s="33" t="s">
        <v>16</v>
      </c>
      <c r="D170" s="34">
        <v>118</v>
      </c>
      <c r="E170" s="35">
        <v>1001.2968644067796</v>
      </c>
      <c r="F170" s="36">
        <f>Tabela11434[[#This Row],[Valor unitário (estimado)]]*Tabela11434[[#This Row],[Qntd estimada]]</f>
        <v>118153.03</v>
      </c>
      <c r="G170" s="33" t="s">
        <v>12</v>
      </c>
      <c r="H170" s="37">
        <v>46247</v>
      </c>
      <c r="I170" s="33" t="s">
        <v>85</v>
      </c>
      <c r="J170" s="33" t="s">
        <v>123</v>
      </c>
      <c r="K170" s="33" t="s">
        <v>133</v>
      </c>
      <c r="L170" s="38" t="s">
        <v>124</v>
      </c>
      <c r="M170" s="39" t="s">
        <v>310</v>
      </c>
    </row>
    <row r="171" spans="1:13" ht="30" customHeight="1" x14ac:dyDescent="0.3">
      <c r="A171" s="33" t="s">
        <v>0</v>
      </c>
      <c r="B171" s="33" t="s">
        <v>115</v>
      </c>
      <c r="C171" s="33" t="s">
        <v>16</v>
      </c>
      <c r="D171" s="34">
        <v>100</v>
      </c>
      <c r="E171" s="35">
        <v>520</v>
      </c>
      <c r="F171" s="36">
        <f>Tabela11434[[#This Row],[Valor unitário (estimado)]]*Tabela11434[[#This Row],[Qntd estimada]]</f>
        <v>52000</v>
      </c>
      <c r="G171" s="33" t="s">
        <v>12</v>
      </c>
      <c r="H171" s="37">
        <v>46119</v>
      </c>
      <c r="I171" s="33" t="s">
        <v>85</v>
      </c>
      <c r="J171" s="33" t="s">
        <v>123</v>
      </c>
      <c r="K171" s="33" t="s">
        <v>133</v>
      </c>
      <c r="L171" s="38" t="s">
        <v>124</v>
      </c>
      <c r="M171" s="39"/>
    </row>
    <row r="172" spans="1:13" ht="30" customHeight="1" x14ac:dyDescent="0.3">
      <c r="A172" s="33" t="s">
        <v>0</v>
      </c>
      <c r="B172" s="33" t="s">
        <v>107</v>
      </c>
      <c r="C172" s="33" t="s">
        <v>16</v>
      </c>
      <c r="D172" s="34">
        <v>61</v>
      </c>
      <c r="E172" s="35">
        <v>350</v>
      </c>
      <c r="F172" s="36">
        <f>Tabela11434[[#This Row],[Valor unitário (estimado)]]*Tabela11434[[#This Row],[Qntd estimada]]</f>
        <v>21350</v>
      </c>
      <c r="G172" s="33" t="s">
        <v>12</v>
      </c>
      <c r="H172" s="37">
        <v>46119</v>
      </c>
      <c r="I172" s="33" t="s">
        <v>85</v>
      </c>
      <c r="J172" s="33" t="s">
        <v>123</v>
      </c>
      <c r="K172" s="33" t="s">
        <v>133</v>
      </c>
      <c r="L172" s="38" t="s">
        <v>211</v>
      </c>
      <c r="M172" s="39"/>
    </row>
    <row r="173" spans="1:13" ht="30" customHeight="1" x14ac:dyDescent="0.3">
      <c r="A173" s="33" t="s">
        <v>0</v>
      </c>
      <c r="B173" s="33" t="s">
        <v>317</v>
      </c>
      <c r="C173" s="33" t="s">
        <v>21</v>
      </c>
      <c r="D173" s="34">
        <v>1</v>
      </c>
      <c r="E173" s="36">
        <v>264503.39</v>
      </c>
      <c r="F173" s="36">
        <f>Tabela11434[[#This Row],[Valor unitário (estimado)]]*Tabela11434[[#This Row],[Qntd estimada]]</f>
        <v>264503.39</v>
      </c>
      <c r="G173" s="33" t="s">
        <v>26</v>
      </c>
      <c r="H173" s="37">
        <v>46247</v>
      </c>
      <c r="I173" s="33" t="s">
        <v>83</v>
      </c>
      <c r="J173" s="33" t="s">
        <v>123</v>
      </c>
      <c r="K173" s="33" t="s">
        <v>133</v>
      </c>
      <c r="L173" s="38" t="s">
        <v>124</v>
      </c>
      <c r="M173" s="39" t="s">
        <v>310</v>
      </c>
    </row>
    <row r="174" spans="1:13" ht="30" customHeight="1" x14ac:dyDescent="0.3">
      <c r="A174" s="33" t="s">
        <v>0</v>
      </c>
      <c r="B174" s="33" t="s">
        <v>308</v>
      </c>
      <c r="C174" s="33" t="s">
        <v>10</v>
      </c>
      <c r="D174" s="34">
        <v>123188.88222222222</v>
      </c>
      <c r="E174" s="35">
        <v>4.5</v>
      </c>
      <c r="F174" s="36">
        <f>Tabela11434[[#This Row],[Valor unitário (estimado)]]*Tabela11434[[#This Row],[Qntd estimada]]</f>
        <v>554349.97</v>
      </c>
      <c r="G174" s="33" t="s">
        <v>12</v>
      </c>
      <c r="H174" s="37">
        <v>46119</v>
      </c>
      <c r="I174" s="33" t="s">
        <v>85</v>
      </c>
      <c r="J174" s="33" t="s">
        <v>123</v>
      </c>
      <c r="K174" s="33" t="s">
        <v>133</v>
      </c>
      <c r="L174" s="38" t="s">
        <v>124</v>
      </c>
      <c r="M174" s="39" t="s">
        <v>310</v>
      </c>
    </row>
    <row r="175" spans="1:13" ht="30" customHeight="1" x14ac:dyDescent="0.3">
      <c r="A175" s="33" t="s">
        <v>0</v>
      </c>
      <c r="B175" s="33" t="s">
        <v>105</v>
      </c>
      <c r="C175" s="33" t="s">
        <v>10</v>
      </c>
      <c r="D175" s="34">
        <v>226309.52380952379</v>
      </c>
      <c r="E175" s="35">
        <v>4.2</v>
      </c>
      <c r="F175" s="36">
        <f>Tabela11434[[#This Row],[Valor unitário (estimado)]]*Tabela11434[[#This Row],[Qntd estimada]]</f>
        <v>950500</v>
      </c>
      <c r="G175" s="33" t="s">
        <v>26</v>
      </c>
      <c r="H175" s="37">
        <v>46311</v>
      </c>
      <c r="I175" s="33" t="s">
        <v>85</v>
      </c>
      <c r="J175" s="33" t="s">
        <v>123</v>
      </c>
      <c r="K175" s="33" t="s">
        <v>133</v>
      </c>
      <c r="L175" s="38" t="s">
        <v>124</v>
      </c>
      <c r="M175" s="38" t="s">
        <v>191</v>
      </c>
    </row>
    <row r="176" spans="1:13" ht="30" customHeight="1" x14ac:dyDescent="0.3">
      <c r="A176" s="33" t="s">
        <v>0</v>
      </c>
      <c r="B176" s="33" t="s">
        <v>114</v>
      </c>
      <c r="C176" s="33" t="s">
        <v>16</v>
      </c>
      <c r="D176" s="34">
        <v>28</v>
      </c>
      <c r="E176" s="35">
        <v>4117.5</v>
      </c>
      <c r="F176" s="36">
        <f>Tabela11434[[#This Row],[Valor unitário (estimado)]]*Tabela11434[[#This Row],[Qntd estimada]]</f>
        <v>115290</v>
      </c>
      <c r="G176" s="33" t="s">
        <v>12</v>
      </c>
      <c r="H176" s="37">
        <v>46119</v>
      </c>
      <c r="I176" s="33" t="s">
        <v>82</v>
      </c>
      <c r="J176" s="33" t="s">
        <v>123</v>
      </c>
      <c r="K176" s="33" t="s">
        <v>134</v>
      </c>
      <c r="L176" s="38" t="s">
        <v>124</v>
      </c>
      <c r="M176" s="38" t="s">
        <v>301</v>
      </c>
    </row>
    <row r="177" spans="1:26" ht="30" customHeight="1" x14ac:dyDescent="0.3">
      <c r="A177" s="33" t="s">
        <v>0</v>
      </c>
      <c r="B177" s="33" t="s">
        <v>193</v>
      </c>
      <c r="C177" s="33" t="s">
        <v>21</v>
      </c>
      <c r="D177" s="34">
        <v>1</v>
      </c>
      <c r="E177" s="35">
        <v>110000</v>
      </c>
      <c r="F177" s="36">
        <f>Tabela11434[[#This Row],[Valor unitário (estimado)]]*Tabela11434[[#This Row],[Qntd estimada]]</f>
        <v>110000</v>
      </c>
      <c r="G177" s="33" t="s">
        <v>12</v>
      </c>
      <c r="H177" s="37" t="s">
        <v>194</v>
      </c>
      <c r="I177" s="33" t="s">
        <v>85</v>
      </c>
      <c r="J177" s="33" t="s">
        <v>123</v>
      </c>
      <c r="K177" s="33" t="s">
        <v>133</v>
      </c>
      <c r="L177" s="38" t="s">
        <v>124</v>
      </c>
      <c r="M177" s="38" t="s">
        <v>195</v>
      </c>
    </row>
    <row r="178" spans="1:26" ht="30" customHeight="1" x14ac:dyDescent="0.3">
      <c r="A178" s="33" t="s">
        <v>0</v>
      </c>
      <c r="B178" s="33" t="s">
        <v>111</v>
      </c>
      <c r="C178" s="33" t="s">
        <v>21</v>
      </c>
      <c r="D178" s="34">
        <v>1</v>
      </c>
      <c r="E178" s="35">
        <v>5000</v>
      </c>
      <c r="F178" s="36">
        <f>Tabela11434[[#This Row],[Valor unitário (estimado)]]*Tabela11434[[#This Row],[Qntd estimada]]</f>
        <v>5000</v>
      </c>
      <c r="G178" s="33" t="s">
        <v>12</v>
      </c>
      <c r="H178" s="37">
        <v>46119</v>
      </c>
      <c r="I178" s="33" t="s">
        <v>85</v>
      </c>
      <c r="J178" s="33" t="s">
        <v>123</v>
      </c>
      <c r="K178" s="33" t="s">
        <v>133</v>
      </c>
      <c r="L178" s="38" t="s">
        <v>211</v>
      </c>
      <c r="M178" s="39"/>
    </row>
    <row r="179" spans="1:26" ht="30" customHeight="1" x14ac:dyDescent="0.3">
      <c r="A179" s="33" t="s">
        <v>0</v>
      </c>
      <c r="B179" s="33" t="s">
        <v>108</v>
      </c>
      <c r="C179" s="33" t="s">
        <v>21</v>
      </c>
      <c r="D179" s="34">
        <v>1</v>
      </c>
      <c r="E179" s="35">
        <v>30000</v>
      </c>
      <c r="F179" s="36">
        <f>Tabela11434[[#This Row],[Valor unitário (estimado)]]*Tabela11434[[#This Row],[Qntd estimada]]</f>
        <v>30000</v>
      </c>
      <c r="G179" s="33" t="s">
        <v>12</v>
      </c>
      <c r="H179" s="37">
        <v>46279</v>
      </c>
      <c r="I179" s="33" t="s">
        <v>82</v>
      </c>
      <c r="J179" s="33" t="s">
        <v>123</v>
      </c>
      <c r="K179" s="33" t="s">
        <v>134</v>
      </c>
      <c r="L179" s="38" t="s">
        <v>124</v>
      </c>
      <c r="M179" s="39"/>
    </row>
    <row r="180" spans="1:26" ht="30" customHeight="1" x14ac:dyDescent="0.3">
      <c r="A180" s="33" t="s">
        <v>0</v>
      </c>
      <c r="B180" s="33" t="s">
        <v>192</v>
      </c>
      <c r="C180" s="33" t="s">
        <v>21</v>
      </c>
      <c r="D180" s="34">
        <v>1</v>
      </c>
      <c r="E180" s="35">
        <v>450000</v>
      </c>
      <c r="F180" s="36">
        <f>Tabela11434[[#This Row],[Valor unitário (estimado)]]*Tabela11434[[#This Row],[Qntd estimada]]</f>
        <v>450000</v>
      </c>
      <c r="G180" s="33" t="s">
        <v>12</v>
      </c>
      <c r="H180" s="37">
        <v>46151</v>
      </c>
      <c r="I180" s="33" t="s">
        <v>85</v>
      </c>
      <c r="J180" s="33" t="s">
        <v>123</v>
      </c>
      <c r="K180" s="33" t="s">
        <v>133</v>
      </c>
      <c r="L180" s="38" t="s">
        <v>124</v>
      </c>
      <c r="M180" s="38" t="s">
        <v>191</v>
      </c>
    </row>
    <row r="181" spans="1:26" ht="30" customHeight="1" x14ac:dyDescent="0.3">
      <c r="A181" s="33" t="s">
        <v>0</v>
      </c>
      <c r="B181" s="33" t="s">
        <v>302</v>
      </c>
      <c r="C181" s="33" t="s">
        <v>21</v>
      </c>
      <c r="D181" s="34">
        <v>1</v>
      </c>
      <c r="E181" s="35">
        <v>8710</v>
      </c>
      <c r="F181" s="36">
        <f>Tabela11434[[#This Row],[Valor unitário (estimado)]]*Tabela11434[[#This Row],[Qntd estimada]]</f>
        <v>8710</v>
      </c>
      <c r="G181" s="33" t="s">
        <v>12</v>
      </c>
      <c r="H181" s="37">
        <v>46327</v>
      </c>
      <c r="I181" s="33" t="s">
        <v>82</v>
      </c>
      <c r="J181" s="33" t="s">
        <v>123</v>
      </c>
      <c r="K181" s="33" t="s">
        <v>134</v>
      </c>
      <c r="L181" s="38" t="s">
        <v>124</v>
      </c>
      <c r="M181" s="38" t="s">
        <v>303</v>
      </c>
    </row>
    <row r="182" spans="1:26" ht="30" customHeight="1" x14ac:dyDescent="0.3">
      <c r="A182" s="33" t="s">
        <v>0</v>
      </c>
      <c r="B182" s="33" t="s">
        <v>101</v>
      </c>
      <c r="C182" s="33" t="s">
        <v>16</v>
      </c>
      <c r="D182" s="34">
        <v>2</v>
      </c>
      <c r="E182" s="35">
        <v>12000</v>
      </c>
      <c r="F182" s="36">
        <f>Tabela11434[[#This Row],[Valor unitário (estimado)]]*Tabela11434[[#This Row],[Qntd estimada]]</f>
        <v>24000</v>
      </c>
      <c r="G182" s="33" t="s">
        <v>12</v>
      </c>
      <c r="H182" s="37">
        <v>46119</v>
      </c>
      <c r="I182" s="33" t="s">
        <v>82</v>
      </c>
      <c r="J182" s="33" t="s">
        <v>123</v>
      </c>
      <c r="K182" s="33" t="s">
        <v>134</v>
      </c>
      <c r="L182" s="38" t="s">
        <v>124</v>
      </c>
      <c r="M182" s="38" t="s">
        <v>301</v>
      </c>
    </row>
    <row r="183" spans="1:26" ht="30" customHeight="1" x14ac:dyDescent="0.3">
      <c r="A183" s="33" t="s">
        <v>0</v>
      </c>
      <c r="B183" s="33" t="s">
        <v>118</v>
      </c>
      <c r="C183" s="33" t="s">
        <v>16</v>
      </c>
      <c r="D183" s="34">
        <v>200</v>
      </c>
      <c r="E183" s="35">
        <v>93</v>
      </c>
      <c r="F183" s="36">
        <f>Tabela11434[[#This Row],[Valor unitário (estimado)]]*Tabela11434[[#This Row],[Qntd estimada]]</f>
        <v>18600</v>
      </c>
      <c r="G183" s="33" t="s">
        <v>12</v>
      </c>
      <c r="H183" s="37">
        <v>46151</v>
      </c>
      <c r="I183" s="33" t="s">
        <v>83</v>
      </c>
      <c r="J183" s="33" t="s">
        <v>123</v>
      </c>
      <c r="K183" s="33" t="s">
        <v>133</v>
      </c>
      <c r="L183" s="38" t="s">
        <v>124</v>
      </c>
      <c r="M183" s="39"/>
    </row>
    <row r="184" spans="1:26" ht="30" customHeight="1" x14ac:dyDescent="0.3">
      <c r="A184" s="33" t="s">
        <v>0</v>
      </c>
      <c r="B184" s="33" t="s">
        <v>106</v>
      </c>
      <c r="C184" s="33" t="s">
        <v>21</v>
      </c>
      <c r="D184" s="34">
        <v>1</v>
      </c>
      <c r="E184" s="35">
        <v>15000</v>
      </c>
      <c r="F184" s="36">
        <f>Tabela11434[[#This Row],[Valor unitário (estimado)]]*Tabela11434[[#This Row],[Qntd estimada]]</f>
        <v>15000</v>
      </c>
      <c r="G184" s="33" t="s">
        <v>12</v>
      </c>
      <c r="H184" s="37">
        <v>46311</v>
      </c>
      <c r="I184" s="33" t="s">
        <v>82</v>
      </c>
      <c r="J184" s="33" t="s">
        <v>123</v>
      </c>
      <c r="K184" s="33" t="s">
        <v>134</v>
      </c>
      <c r="L184" s="38" t="s">
        <v>211</v>
      </c>
      <c r="M184" s="39"/>
    </row>
    <row r="185" spans="1:26" ht="30" customHeight="1" x14ac:dyDescent="0.3">
      <c r="A185" s="33" t="s">
        <v>0</v>
      </c>
      <c r="B185" s="33" t="s">
        <v>116</v>
      </c>
      <c r="C185" s="33" t="s">
        <v>10</v>
      </c>
      <c r="D185" s="34">
        <v>101275.2361468085</v>
      </c>
      <c r="E185" s="35">
        <v>4.7</v>
      </c>
      <c r="F185" s="36">
        <f>Tabela11434[[#This Row],[Valor unitário (estimado)]]*Tabela11434[[#This Row],[Qntd estimada]]</f>
        <v>475993.60988999996</v>
      </c>
      <c r="G185" s="33" t="s">
        <v>26</v>
      </c>
      <c r="H185" s="37">
        <v>46247</v>
      </c>
      <c r="I185" s="33" t="s">
        <v>85</v>
      </c>
      <c r="J185" s="33" t="s">
        <v>123</v>
      </c>
      <c r="K185" s="33" t="s">
        <v>133</v>
      </c>
      <c r="L185" s="38" t="s">
        <v>124</v>
      </c>
      <c r="M185" s="38" t="s">
        <v>309</v>
      </c>
    </row>
    <row r="186" spans="1:26" ht="30" customHeight="1" x14ac:dyDescent="0.3">
      <c r="A186" s="33" t="s">
        <v>0</v>
      </c>
      <c r="B186" s="33" t="s">
        <v>203</v>
      </c>
      <c r="C186" s="33" t="s">
        <v>16</v>
      </c>
      <c r="D186" s="34">
        <v>1</v>
      </c>
      <c r="E186" s="35">
        <v>3500</v>
      </c>
      <c r="F186" s="36">
        <f>Tabela11434[[#This Row],[Valor unitário (estimado)]]*Tabela11434[[#This Row],[Qntd estimada]]</f>
        <v>3500</v>
      </c>
      <c r="G186" s="33" t="s">
        <v>12</v>
      </c>
      <c r="H186" s="37">
        <v>46343</v>
      </c>
      <c r="I186" s="33" t="s">
        <v>82</v>
      </c>
      <c r="J186" s="33" t="s">
        <v>123</v>
      </c>
      <c r="K186" s="33" t="s">
        <v>134</v>
      </c>
      <c r="L186" s="38" t="s">
        <v>211</v>
      </c>
      <c r="M186" s="39"/>
    </row>
    <row r="187" spans="1:26" s="1" customFormat="1" ht="12" x14ac:dyDescent="0.3">
      <c r="A187" s="24" t="s">
        <v>165</v>
      </c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18"/>
      <c r="O187" s="18"/>
      <c r="P187" s="18"/>
      <c r="Q187" s="18"/>
      <c r="R187" s="18"/>
      <c r="S187" s="18"/>
      <c r="T187" s="18"/>
      <c r="U187" s="5"/>
      <c r="V187" s="5"/>
      <c r="W187" s="5"/>
      <c r="X187" s="5"/>
      <c r="Y187" s="5"/>
      <c r="Z187" s="5"/>
    </row>
    <row r="188" spans="1:26" s="1" customFormat="1" ht="11.4" x14ac:dyDescent="0.3">
      <c r="A188" s="26" t="s">
        <v>166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18"/>
      <c r="O188" s="18"/>
      <c r="P188" s="18"/>
      <c r="Q188" s="18"/>
      <c r="R188" s="18"/>
      <c r="S188" s="18"/>
      <c r="T188" s="18"/>
      <c r="U188" s="5"/>
      <c r="V188" s="5"/>
      <c r="W188" s="5"/>
      <c r="X188" s="5"/>
      <c r="Y188" s="5"/>
      <c r="Z188" s="5"/>
    </row>
    <row r="189" spans="1:26" s="1" customFormat="1" x14ac:dyDescent="0.3">
      <c r="B189" s="3"/>
      <c r="E189" s="4"/>
      <c r="F189" s="4"/>
      <c r="M189" s="17"/>
      <c r="N189" s="18"/>
      <c r="O189" s="18"/>
      <c r="P189" s="18"/>
      <c r="Q189" s="18"/>
      <c r="R189" s="18"/>
      <c r="S189" s="18"/>
      <c r="T189" s="18"/>
      <c r="U189" s="5"/>
      <c r="V189" s="5"/>
      <c r="W189" s="5"/>
      <c r="X189" s="5"/>
      <c r="Y189" s="5"/>
      <c r="Z189" s="5"/>
    </row>
    <row r="190" spans="1:26" s="1" customFormat="1" x14ac:dyDescent="0.3">
      <c r="B190" s="3"/>
      <c r="E190" s="4"/>
      <c r="F190" s="4"/>
      <c r="M190" s="17"/>
      <c r="N190" s="18"/>
      <c r="O190" s="18"/>
      <c r="P190" s="18"/>
      <c r="Q190" s="18"/>
      <c r="R190" s="18"/>
      <c r="S190" s="18"/>
      <c r="T190" s="18"/>
      <c r="U190" s="5"/>
      <c r="V190" s="5"/>
      <c r="W190" s="5"/>
      <c r="X190" s="5"/>
      <c r="Y190" s="5"/>
      <c r="Z190" s="5"/>
    </row>
    <row r="191" spans="1:26" s="1" customFormat="1" x14ac:dyDescent="0.3">
      <c r="B191" s="3"/>
      <c r="E191" s="4"/>
      <c r="F191" s="4"/>
      <c r="M191" s="17"/>
      <c r="N191" s="18"/>
      <c r="O191" s="18"/>
      <c r="P191" s="18"/>
      <c r="Q191" s="18"/>
      <c r="R191" s="18"/>
      <c r="S191" s="18"/>
      <c r="T191" s="18"/>
      <c r="U191" s="5"/>
      <c r="V191" s="5"/>
      <c r="W191" s="5"/>
      <c r="X191" s="5"/>
      <c r="Y191" s="5"/>
      <c r="Z191" s="5"/>
    </row>
    <row r="192" spans="1:26" s="1" customFormat="1" x14ac:dyDescent="0.3">
      <c r="B192" s="3"/>
      <c r="E192" s="4"/>
      <c r="F192" s="4"/>
      <c r="M192" s="17"/>
      <c r="N192" s="18"/>
      <c r="O192" s="18"/>
      <c r="P192" s="18"/>
      <c r="Q192" s="18"/>
      <c r="R192" s="18"/>
      <c r="S192" s="18"/>
      <c r="T192" s="18"/>
      <c r="U192" s="5"/>
      <c r="V192" s="5"/>
      <c r="W192" s="5"/>
      <c r="X192" s="5"/>
      <c r="Y192" s="5"/>
      <c r="Z192" s="5"/>
    </row>
    <row r="193" spans="1:26" s="1" customFormat="1" x14ac:dyDescent="0.3">
      <c r="B193" s="3"/>
      <c r="E193" s="4"/>
      <c r="F193" s="4"/>
      <c r="M193" s="17"/>
      <c r="N193" s="18"/>
      <c r="O193" s="18"/>
      <c r="P193" s="18"/>
      <c r="Q193" s="18"/>
      <c r="R193" s="18"/>
      <c r="S193" s="18"/>
      <c r="T193" s="18"/>
      <c r="U193" s="5"/>
      <c r="V193" s="5"/>
      <c r="W193" s="5"/>
      <c r="X193" s="5"/>
      <c r="Y193" s="5"/>
      <c r="Z193" s="5"/>
    </row>
    <row r="194" spans="1:26" s="1" customFormat="1" x14ac:dyDescent="0.3">
      <c r="B194" s="3"/>
      <c r="E194" s="4"/>
      <c r="F194" s="4"/>
      <c r="M194" s="17"/>
      <c r="N194" s="18"/>
      <c r="O194" s="18"/>
      <c r="P194" s="18"/>
      <c r="Q194" s="18"/>
      <c r="R194" s="18"/>
      <c r="S194" s="18"/>
      <c r="T194" s="18"/>
      <c r="U194" s="5"/>
      <c r="V194" s="5"/>
      <c r="W194" s="5"/>
      <c r="X194" s="5"/>
      <c r="Y194" s="5"/>
      <c r="Z194" s="5"/>
    </row>
    <row r="195" spans="1:26" s="1" customFormat="1" x14ac:dyDescent="0.3">
      <c r="B195" s="3"/>
      <c r="E195" s="4"/>
      <c r="F195" s="4"/>
      <c r="M195" s="17"/>
      <c r="N195" s="18"/>
      <c r="O195" s="18"/>
      <c r="P195" s="18"/>
      <c r="Q195" s="18"/>
      <c r="R195" s="18"/>
      <c r="S195" s="18"/>
      <c r="T195" s="18"/>
      <c r="U195" s="5"/>
      <c r="V195" s="5"/>
      <c r="W195" s="5"/>
      <c r="X195" s="5"/>
      <c r="Y195" s="5"/>
      <c r="Z195" s="5"/>
    </row>
    <row r="196" spans="1:26" s="1" customFormat="1" x14ac:dyDescent="0.3">
      <c r="B196" s="3"/>
      <c r="E196" s="4"/>
      <c r="F196" s="4"/>
      <c r="M196" s="17"/>
      <c r="N196" s="18"/>
      <c r="O196" s="18"/>
      <c r="P196" s="18"/>
      <c r="Q196" s="18"/>
      <c r="R196" s="18"/>
      <c r="S196" s="18"/>
      <c r="T196" s="18"/>
      <c r="U196" s="5"/>
      <c r="V196" s="5"/>
      <c r="W196" s="5"/>
      <c r="X196" s="5"/>
      <c r="Y196" s="5"/>
      <c r="Z196" s="5"/>
    </row>
    <row r="197" spans="1:26" s="1" customFormat="1" x14ac:dyDescent="0.3">
      <c r="B197" s="3"/>
      <c r="E197" s="4"/>
      <c r="F197" s="4"/>
      <c r="M197" s="17"/>
      <c r="N197" s="18"/>
      <c r="O197" s="18"/>
      <c r="P197" s="18"/>
      <c r="Q197" s="18"/>
      <c r="R197" s="18"/>
      <c r="S197" s="18"/>
      <c r="T197" s="18"/>
      <c r="U197" s="5"/>
      <c r="V197" s="5"/>
      <c r="W197" s="5"/>
      <c r="X197" s="5"/>
      <c r="Y197" s="5"/>
      <c r="Z197" s="5"/>
    </row>
    <row r="198" spans="1:26" s="1" customFormat="1" x14ac:dyDescent="0.3">
      <c r="B198" s="3"/>
      <c r="E198" s="4"/>
      <c r="F198" s="4"/>
      <c r="M198" s="17"/>
      <c r="N198" s="18"/>
      <c r="O198" s="18"/>
      <c r="P198" s="18"/>
      <c r="Q198" s="18"/>
      <c r="R198" s="18"/>
      <c r="S198" s="18"/>
      <c r="T198" s="18"/>
      <c r="U198" s="5"/>
      <c r="V198" s="5"/>
      <c r="W198" s="5"/>
      <c r="X198" s="5"/>
      <c r="Y198" s="5"/>
      <c r="Z198" s="5"/>
    </row>
    <row r="199" spans="1:26" x14ac:dyDescent="0.3">
      <c r="A199" s="1"/>
      <c r="B199" s="3"/>
      <c r="C199" s="1"/>
      <c r="D199" s="1"/>
      <c r="E199" s="4"/>
      <c r="F199" s="4"/>
      <c r="G199" s="1"/>
      <c r="H199" s="1"/>
    </row>
    <row r="200" spans="1:26" x14ac:dyDescent="0.3">
      <c r="A200" s="1"/>
      <c r="B200" s="3"/>
      <c r="C200" s="1"/>
      <c r="D200" s="1"/>
      <c r="E200" s="4"/>
      <c r="F200" s="4"/>
      <c r="G200" s="1"/>
      <c r="H200" s="1"/>
    </row>
    <row r="201" spans="1:26" x14ac:dyDescent="0.3">
      <c r="A201" s="1"/>
      <c r="B201" s="3"/>
      <c r="C201" s="1"/>
      <c r="D201" s="1"/>
      <c r="E201" s="4"/>
      <c r="F201" s="4"/>
      <c r="G201" s="1"/>
      <c r="H201" s="1"/>
    </row>
    <row r="202" spans="1:26" x14ac:dyDescent="0.3">
      <c r="A202" s="1"/>
      <c r="B202" s="3"/>
      <c r="C202" s="1"/>
      <c r="D202" s="1"/>
      <c r="E202" s="4"/>
      <c r="F202" s="4"/>
      <c r="G202" s="1"/>
      <c r="H202" s="1"/>
    </row>
    <row r="203" spans="1:26" x14ac:dyDescent="0.3">
      <c r="A203" s="1"/>
      <c r="B203" s="3"/>
      <c r="C203" s="1"/>
      <c r="D203" s="1"/>
      <c r="E203" s="4"/>
      <c r="F203" s="4"/>
      <c r="G203" s="1"/>
      <c r="H203" s="1"/>
    </row>
    <row r="204" spans="1:26" x14ac:dyDescent="0.3">
      <c r="A204" s="1"/>
      <c r="B204" s="3"/>
      <c r="C204" s="1"/>
      <c r="D204" s="1"/>
      <c r="E204" s="4"/>
      <c r="F204" s="4"/>
      <c r="G204" s="1"/>
      <c r="H204" s="1"/>
    </row>
  </sheetData>
  <sheetProtection algorithmName="SHA-512" hashValue="XR3d57T7be6pmLnqZBSoE/lsbG24dGag+uIPulpnMx7ZIhwBcP1rRJpcBfdX23xf9ZE7bnNhOFDz3wLEczNmBg==" saltValue="5CLiOezUJhBEJ4/6hagylg==" spinCount="100000" sheet="1" objects="1" scenarios="1" sort="0" autoFilter="0"/>
  <mergeCells count="7">
    <mergeCell ref="A187:M187"/>
    <mergeCell ref="A188:M188"/>
    <mergeCell ref="A1:K1"/>
    <mergeCell ref="A2:K2"/>
    <mergeCell ref="K3:L3"/>
    <mergeCell ref="I3:J3"/>
    <mergeCell ref="A3:H3"/>
  </mergeCells>
  <phoneticPr fontId="2" type="noConversion"/>
  <conditionalFormatting sqref="A5:A7 A185:A186 A17:A144 A146:A182">
    <cfRule type="containsText" dxfId="48" priority="70" operator="containsText" text="PENDENTE">
      <formula>NOT(ISERROR(SEARCH("PENDENTE",A5)))</formula>
    </cfRule>
  </conditionalFormatting>
  <conditionalFormatting sqref="A8 A15:A16">
    <cfRule type="containsText" dxfId="47" priority="95" operator="containsText" text="PENDENTE">
      <formula>NOT(ISERROR(SEARCH("PENDENTE",A8)))</formula>
    </cfRule>
  </conditionalFormatting>
  <conditionalFormatting sqref="A9:A14">
    <cfRule type="containsText" dxfId="46" priority="94" operator="containsText" text="PENDENTE">
      <formula>NOT(ISERROR(SEARCH("PENDENTE",A9)))</formula>
    </cfRule>
  </conditionalFormatting>
  <conditionalFormatting sqref="A145">
    <cfRule type="containsText" dxfId="45" priority="21" operator="containsText" text="PENDENTE">
      <formula>NOT(ISERROR(SEARCH("PENDENTE",A145)))</formula>
    </cfRule>
  </conditionalFormatting>
  <conditionalFormatting sqref="D141:E143 D5:F140 D144:F186">
    <cfRule type="containsBlanks" dxfId="44" priority="15">
      <formula>LEN(TRIM(D5))=0</formula>
    </cfRule>
  </conditionalFormatting>
  <conditionalFormatting sqref="E79">
    <cfRule type="containsText" dxfId="43" priority="88" operator="containsText" text="3 - Baixo">
      <formula>NOT(ISERROR(SEARCH("3 - Baixo",E79)))</formula>
    </cfRule>
    <cfRule type="containsText" dxfId="42" priority="89" operator="containsText" text="1 - Alto">
      <formula>NOT(ISERROR(SEARCH("1 - Alto",E79)))</formula>
    </cfRule>
    <cfRule type="containsText" dxfId="41" priority="90" operator="containsText" text="2 - Médio">
      <formula>NOT(ISERROR(SEARCH("2 - Médio",E79)))</formula>
    </cfRule>
  </conditionalFormatting>
  <conditionalFormatting sqref="E79:E81">
    <cfRule type="containsText" dxfId="40" priority="85" operator="containsText" text="3 - Baixo">
      <formula>NOT(ISERROR(SEARCH("3 - Baixo",E79)))</formula>
    </cfRule>
    <cfRule type="containsText" dxfId="39" priority="86" operator="containsText" text="1 - Alto">
      <formula>NOT(ISERROR(SEARCH("1 - Alto",E79)))</formula>
    </cfRule>
  </conditionalFormatting>
  <conditionalFormatting sqref="E80:E81">
    <cfRule type="containsText" dxfId="38" priority="87" operator="containsText" text="2 - Médio">
      <formula>NOT(ISERROR(SEARCH("2 - Médio",E80)))</formula>
    </cfRule>
  </conditionalFormatting>
  <conditionalFormatting sqref="E80:E82 I4:K4">
    <cfRule type="containsText" dxfId="37" priority="71" operator="containsText" text="3 - Baixo">
      <formula>NOT(ISERROR(SEARCH("3 - Baixo",E4)))</formula>
    </cfRule>
  </conditionalFormatting>
  <conditionalFormatting sqref="E82">
    <cfRule type="containsText" dxfId="36" priority="52" operator="containsText" text="3 - Baixo">
      <formula>NOT(ISERROR(SEARCH("3 - Baixo",E82)))</formula>
    </cfRule>
    <cfRule type="containsText" dxfId="35" priority="53" operator="containsText" text="1 - Alto">
      <formula>NOT(ISERROR(SEARCH("1 - Alto",E82)))</formula>
    </cfRule>
  </conditionalFormatting>
  <conditionalFormatting sqref="F141:F143">
    <cfRule type="containsBlanks" dxfId="34" priority="36">
      <formula>LEN(TRIM(F141))=0</formula>
    </cfRule>
  </conditionalFormatting>
  <conditionalFormatting sqref="I4:K4 E80:E82">
    <cfRule type="containsText" dxfId="33" priority="72" operator="containsText" text="1 - Alto">
      <formula>NOT(ISERROR(SEARCH("1 - Alto",E4)))</formula>
    </cfRule>
  </conditionalFormatting>
  <conditionalFormatting sqref="I4:K4 E82">
    <cfRule type="containsText" dxfId="32" priority="75" operator="containsText" text="2 - Médio">
      <formula>NOT(ISERROR(SEARCH("2 - Médio",E4)))</formula>
    </cfRule>
  </conditionalFormatting>
  <conditionalFormatting sqref="I5:K186">
    <cfRule type="containsText" dxfId="31" priority="12" operator="containsText" text="3 - Baixo">
      <formula>NOT(ISERROR(SEARCH("3 - Baixo",I5)))</formula>
    </cfRule>
    <cfRule type="containsText" dxfId="30" priority="13" operator="containsText" text="1 - Alto">
      <formula>NOT(ISERROR(SEARCH("1 - Alto",I5)))</formula>
    </cfRule>
    <cfRule type="containsText" dxfId="29" priority="14" operator="containsText" text="2 - Médio">
      <formula>NOT(ISERROR(SEARCH("2 - Médio",I5)))</formula>
    </cfRule>
  </conditionalFormatting>
  <conditionalFormatting sqref="L5:L186">
    <cfRule type="containsBlanks" dxfId="27" priority="10">
      <formula>LEN(TRIM(L5))=0</formula>
    </cfRule>
  </conditionalFormatting>
  <conditionalFormatting sqref="L5:M186">
    <cfRule type="containsText" dxfId="25" priority="65" operator="containsText" text="&quot;LOA 2026&quot;">
      <formula>NOT(ISERROR(SEARCH("""LOA 2026""",L5)))</formula>
    </cfRule>
  </conditionalFormatting>
  <conditionalFormatting sqref="M74">
    <cfRule type="containsText" dxfId="17" priority="5" operator="containsText" text="&quot;LOA 2026&quot;">
      <formula>NOT(ISERROR(SEARCH("""LOA 2026""",M74)))</formula>
    </cfRule>
  </conditionalFormatting>
  <pageMargins left="0.25" right="0.25" top="0.75" bottom="0.75" header="0.3" footer="0.3"/>
  <pageSetup paperSize="9" scale="34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5C1C7A22-4783-426B-9042-661854B2CFC5}">
            <xm:f>NOT(ISERROR(SEARCH(#REF!,L5)))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L5:L186</xm:sqref>
        </x14:conditionalFormatting>
        <x14:conditionalFormatting xmlns:xm="http://schemas.microsoft.com/office/excel/2006/main">
          <x14:cfRule type="containsText" priority="11" operator="containsText" id="{A371640B-AA66-43C6-9542-4CAAA8980BC5}">
            <xm:f>NOT(ISERROR(SEARCH(#REF!,L5)))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containsText" priority="66" operator="containsText" id="{CED565AA-B4FF-4C4B-BC79-10F9B9C7B5B9}">
            <xm:f>NOT(ISERROR(SEARCH(#REF!,L5)))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67" operator="containsText" id="{3074283F-0DE9-4086-84CE-ED0BE52BB542}">
            <xm:f>NOT(ISERROR(SEARCH(#REF!,L5)))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8" operator="containsText" id="{00F83ED7-FD3B-426C-814E-B2AF9BE1D8A1}">
            <xm:f>NOT(ISERROR(SEARCH(#REF!,L5)))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L5:M186</xm:sqref>
        </x14:conditionalFormatting>
        <x14:conditionalFormatting xmlns:xm="http://schemas.microsoft.com/office/excel/2006/main">
          <x14:cfRule type="containsText" priority="28" operator="containsText" id="{84D4AB9C-C3A5-41F8-B0E8-570367173F6D}">
            <xm:f>NOT(ISERROR(SEARCH(#REF!,L78)))</xm:f>
            <xm:f>#REF!</xm:f>
            <x14:dxf>
              <fill>
                <patternFill>
                  <bgColor rgb="FFFFC000"/>
                </patternFill>
              </fill>
            </x14:dxf>
          </x14:cfRule>
          <x14:cfRule type="containsText" priority="29" operator="containsText" id="{BF53CD73-9FF3-4B75-86DF-C3A9336E1CB0}">
            <xm:f>NOT(ISERROR(SEARCH(#REF!,L78)))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30" operator="containsText" id="{749E9E0F-0FEE-4348-9403-0FF613D69C32}">
            <xm:f>NOT(ISERROR(SEARCH(#REF!,L78)))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1" operator="containsText" id="{33353944-3844-45A8-8D11-7CE95518663B}">
            <xm:f>NOT(ISERROR(SEARCH(#REF!,L78)))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L78:M78</xm:sqref>
        </x14:conditionalFormatting>
        <x14:conditionalFormatting xmlns:xm="http://schemas.microsoft.com/office/excel/2006/main">
          <x14:cfRule type="containsText" priority="6" operator="containsText" id="{F9DD7B11-5096-4275-8E0E-2B7B3E07264A}">
            <xm:f>NOT(ISERROR(SEARCH(#REF!,M74)))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7" operator="containsText" id="{CCA3A410-941F-427F-A910-D53DF06409CC}">
            <xm:f>NOT(ISERROR(SEARCH(#REF!,M74)))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" operator="containsText" id="{8262938D-C099-410F-96A2-AA65B654541B}">
            <xm:f>NOT(ISERROR(SEARCH(#REF!,M74)))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M74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8FDC-167B-44E1-BD21-119E538A26CA}">
  <dimension ref="A3:N29"/>
  <sheetViews>
    <sheetView topLeftCell="A4" zoomScaleNormal="100" workbookViewId="0">
      <selection activeCell="A16" sqref="A16"/>
    </sheetView>
  </sheetViews>
  <sheetFormatPr defaultRowHeight="14.4" x14ac:dyDescent="0.3"/>
  <cols>
    <col min="1" max="1" width="34.77734375" bestFit="1" customWidth="1"/>
    <col min="2" max="2" width="18.5546875" bestFit="1" customWidth="1"/>
    <col min="3" max="3" width="15.33203125" bestFit="1" customWidth="1"/>
    <col min="4" max="4" width="14.33203125" bestFit="1" customWidth="1"/>
    <col min="5" max="5" width="11.6640625" bestFit="1" customWidth="1"/>
    <col min="6" max="6" width="12.6640625" bestFit="1" customWidth="1"/>
    <col min="7" max="7" width="15.33203125" bestFit="1" customWidth="1"/>
    <col min="8" max="8" width="14.33203125" bestFit="1" customWidth="1"/>
    <col min="9" max="10" width="15.33203125" bestFit="1" customWidth="1"/>
    <col min="11" max="12" width="14.33203125" bestFit="1" customWidth="1"/>
    <col min="13" max="13" width="16.88671875" bestFit="1" customWidth="1"/>
    <col min="14" max="14" width="16.33203125" bestFit="1" customWidth="1"/>
    <col min="15" max="15" width="15.44140625" bestFit="1" customWidth="1"/>
  </cols>
  <sheetData>
    <row r="3" spans="1:14" x14ac:dyDescent="0.3">
      <c r="A3" s="9" t="s">
        <v>161</v>
      </c>
      <c r="B3" s="9" t="s">
        <v>131</v>
      </c>
    </row>
    <row r="4" spans="1:14" x14ac:dyDescent="0.3">
      <c r="B4" t="s">
        <v>133</v>
      </c>
      <c r="G4" t="s">
        <v>204</v>
      </c>
      <c r="H4" t="s">
        <v>134</v>
      </c>
      <c r="M4" t="s">
        <v>205</v>
      </c>
      <c r="N4" t="s">
        <v>130</v>
      </c>
    </row>
    <row r="5" spans="1:14" x14ac:dyDescent="0.3">
      <c r="A5" s="9" t="s">
        <v>129</v>
      </c>
      <c r="B5" t="s">
        <v>214</v>
      </c>
      <c r="C5" t="s">
        <v>123</v>
      </c>
      <c r="D5" t="s">
        <v>242</v>
      </c>
      <c r="E5" t="s">
        <v>244</v>
      </c>
      <c r="F5" t="s">
        <v>287</v>
      </c>
      <c r="H5" t="s">
        <v>214</v>
      </c>
      <c r="I5" t="s">
        <v>123</v>
      </c>
      <c r="J5" t="s">
        <v>242</v>
      </c>
      <c r="K5" t="s">
        <v>244</v>
      </c>
      <c r="L5" t="s">
        <v>287</v>
      </c>
    </row>
    <row r="6" spans="1:14" x14ac:dyDescent="0.3">
      <c r="A6" s="10" t="s">
        <v>23</v>
      </c>
      <c r="B6" s="11"/>
      <c r="C6" s="11">
        <v>80000</v>
      </c>
      <c r="D6" s="11"/>
      <c r="E6" s="11"/>
      <c r="F6" s="11"/>
      <c r="G6" s="11">
        <v>80000</v>
      </c>
      <c r="H6" s="11"/>
      <c r="I6" s="11"/>
      <c r="J6" s="11"/>
      <c r="K6" s="11"/>
      <c r="L6" s="11"/>
      <c r="M6" s="11"/>
      <c r="N6" s="11">
        <v>80000</v>
      </c>
    </row>
    <row r="7" spans="1:14" x14ac:dyDescent="0.3">
      <c r="A7" s="10" t="s">
        <v>140</v>
      </c>
      <c r="B7" s="11"/>
      <c r="C7" s="11">
        <v>17881.713500003814</v>
      </c>
      <c r="D7" s="11"/>
      <c r="E7" s="11"/>
      <c r="F7" s="11"/>
      <c r="G7" s="11">
        <v>17881.713500003814</v>
      </c>
      <c r="H7" s="11"/>
      <c r="I7" s="11">
        <v>3132.74</v>
      </c>
      <c r="J7" s="11"/>
      <c r="K7" s="11"/>
      <c r="L7" s="11"/>
      <c r="M7" s="11">
        <v>3132.74</v>
      </c>
      <c r="N7" s="11">
        <v>21014.453500003816</v>
      </c>
    </row>
    <row r="8" spans="1:14" x14ac:dyDescent="0.3">
      <c r="A8" s="10" t="s">
        <v>13</v>
      </c>
      <c r="B8" s="11"/>
      <c r="C8" s="11">
        <v>83200</v>
      </c>
      <c r="D8" s="11"/>
      <c r="E8" s="11"/>
      <c r="F8" s="11"/>
      <c r="G8" s="11">
        <v>83200</v>
      </c>
      <c r="H8" s="11"/>
      <c r="I8" s="11">
        <v>25000</v>
      </c>
      <c r="J8" s="11"/>
      <c r="K8" s="11"/>
      <c r="L8" s="11"/>
      <c r="M8" s="11">
        <v>25000</v>
      </c>
      <c r="N8" s="11">
        <v>108200</v>
      </c>
    </row>
    <row r="9" spans="1:14" x14ac:dyDescent="0.3">
      <c r="A9" s="10" t="s">
        <v>9</v>
      </c>
      <c r="B9" s="11"/>
      <c r="C9" s="11">
        <v>1038465.27</v>
      </c>
      <c r="D9" s="11"/>
      <c r="E9" s="11"/>
      <c r="F9" s="11"/>
      <c r="G9" s="11">
        <v>1038465.27</v>
      </c>
      <c r="H9" s="11"/>
      <c r="I9" s="11">
        <v>39000</v>
      </c>
      <c r="J9" s="11"/>
      <c r="K9" s="11"/>
      <c r="L9" s="11"/>
      <c r="M9" s="11">
        <v>39000</v>
      </c>
      <c r="N9" s="11">
        <v>1077465.27</v>
      </c>
    </row>
    <row r="10" spans="1:14" x14ac:dyDescent="0.3">
      <c r="A10" s="10" t="s">
        <v>3</v>
      </c>
      <c r="B10" s="11"/>
      <c r="C10" s="11">
        <v>4000</v>
      </c>
      <c r="D10" s="11"/>
      <c r="E10" s="11"/>
      <c r="F10" s="11"/>
      <c r="G10" s="11">
        <v>4000</v>
      </c>
      <c r="H10" s="11"/>
      <c r="I10" s="11"/>
      <c r="J10" s="11"/>
      <c r="K10" s="11"/>
      <c r="L10" s="11"/>
      <c r="M10" s="11"/>
      <c r="N10" s="11">
        <v>4000</v>
      </c>
    </row>
    <row r="11" spans="1:14" x14ac:dyDescent="0.3">
      <c r="A11" s="10" t="s">
        <v>80</v>
      </c>
      <c r="B11" s="11"/>
      <c r="C11" s="11">
        <v>9999.64</v>
      </c>
      <c r="D11" s="11"/>
      <c r="E11" s="11"/>
      <c r="F11" s="11"/>
      <c r="G11" s="11">
        <v>9999.64</v>
      </c>
      <c r="H11" s="11"/>
      <c r="I11" s="11"/>
      <c r="J11" s="11"/>
      <c r="K11" s="11"/>
      <c r="L11" s="11"/>
      <c r="M11" s="11"/>
      <c r="N11" s="11">
        <v>9999.64</v>
      </c>
    </row>
    <row r="12" spans="1:14" x14ac:dyDescent="0.3">
      <c r="A12" s="10" t="s">
        <v>14</v>
      </c>
      <c r="B12" s="11"/>
      <c r="C12" s="11">
        <v>742674.3</v>
      </c>
      <c r="D12" s="11"/>
      <c r="E12" s="11"/>
      <c r="F12" s="11"/>
      <c r="G12" s="11">
        <v>742674.3</v>
      </c>
      <c r="H12" s="11"/>
      <c r="I12" s="11"/>
      <c r="J12" s="11"/>
      <c r="K12" s="11"/>
      <c r="L12" s="11"/>
      <c r="M12" s="11"/>
      <c r="N12" s="11">
        <v>742674.3</v>
      </c>
    </row>
    <row r="13" spans="1:14" x14ac:dyDescent="0.3">
      <c r="A13" s="10" t="s">
        <v>8</v>
      </c>
      <c r="B13" s="11"/>
      <c r="C13" s="11">
        <v>5577</v>
      </c>
      <c r="D13" s="11"/>
      <c r="E13" s="11"/>
      <c r="F13" s="11"/>
      <c r="G13" s="11">
        <v>5577</v>
      </c>
      <c r="H13" s="11"/>
      <c r="I13" s="11"/>
      <c r="J13" s="11"/>
      <c r="K13" s="11"/>
      <c r="L13" s="11"/>
      <c r="M13" s="11"/>
      <c r="N13" s="11">
        <v>5577</v>
      </c>
    </row>
    <row r="14" spans="1:14" x14ac:dyDescent="0.3">
      <c r="A14" s="10" t="s">
        <v>43</v>
      </c>
      <c r="B14" s="11"/>
      <c r="C14" s="11">
        <v>145500</v>
      </c>
      <c r="D14" s="11"/>
      <c r="E14" s="11"/>
      <c r="F14" s="11"/>
      <c r="G14" s="11">
        <v>145500</v>
      </c>
      <c r="H14" s="11"/>
      <c r="I14" s="11"/>
      <c r="J14" s="11"/>
      <c r="K14" s="11"/>
      <c r="L14" s="11"/>
      <c r="M14" s="11"/>
      <c r="N14" s="11">
        <v>145500</v>
      </c>
    </row>
    <row r="15" spans="1:14" x14ac:dyDescent="0.3">
      <c r="A15" s="10" t="s">
        <v>2</v>
      </c>
      <c r="B15" s="11"/>
      <c r="C15" s="11">
        <v>45481583.008000001</v>
      </c>
      <c r="D15" s="11"/>
      <c r="E15" s="11"/>
      <c r="F15" s="11"/>
      <c r="G15" s="11">
        <v>45481583.008000001</v>
      </c>
      <c r="H15" s="11"/>
      <c r="I15" s="11"/>
      <c r="J15" s="11">
        <v>23672325.920000002</v>
      </c>
      <c r="K15" s="11"/>
      <c r="L15" s="11"/>
      <c r="M15" s="11">
        <v>23672325.920000002</v>
      </c>
      <c r="N15" s="11">
        <v>69153908.928000003</v>
      </c>
    </row>
    <row r="16" spans="1:14" x14ac:dyDescent="0.3">
      <c r="A16" s="10" t="s">
        <v>4</v>
      </c>
      <c r="B16" s="11"/>
      <c r="C16" s="11">
        <v>20000</v>
      </c>
      <c r="D16" s="11"/>
      <c r="E16" s="11"/>
      <c r="F16" s="11"/>
      <c r="G16" s="11">
        <v>20000</v>
      </c>
      <c r="H16" s="11"/>
      <c r="I16" s="11"/>
      <c r="J16" s="11"/>
      <c r="K16" s="11"/>
      <c r="L16" s="11"/>
      <c r="M16" s="11"/>
      <c r="N16" s="11">
        <v>20000</v>
      </c>
    </row>
    <row r="17" spans="1:14" x14ac:dyDescent="0.3">
      <c r="A17" s="10" t="s">
        <v>5</v>
      </c>
      <c r="B17" s="11"/>
      <c r="C17" s="11">
        <v>119350</v>
      </c>
      <c r="D17" s="11"/>
      <c r="E17" s="11"/>
      <c r="F17" s="11"/>
      <c r="G17" s="11">
        <v>119350</v>
      </c>
      <c r="H17" s="11"/>
      <c r="I17" s="11"/>
      <c r="J17" s="11"/>
      <c r="K17" s="11"/>
      <c r="L17" s="11"/>
      <c r="M17" s="11"/>
      <c r="N17" s="11">
        <v>119350</v>
      </c>
    </row>
    <row r="18" spans="1:14" x14ac:dyDescent="0.3">
      <c r="A18" s="10" t="s">
        <v>7</v>
      </c>
      <c r="B18" s="11"/>
      <c r="C18" s="11">
        <v>20406</v>
      </c>
      <c r="D18" s="11"/>
      <c r="E18" s="11"/>
      <c r="F18" s="11"/>
      <c r="G18" s="11">
        <v>20406</v>
      </c>
      <c r="H18" s="11"/>
      <c r="I18" s="11"/>
      <c r="J18" s="11"/>
      <c r="K18" s="11"/>
      <c r="L18" s="11"/>
      <c r="M18" s="11"/>
      <c r="N18" s="11">
        <v>20406</v>
      </c>
    </row>
    <row r="19" spans="1:14" x14ac:dyDescent="0.3">
      <c r="A19" s="10" t="s">
        <v>25</v>
      </c>
      <c r="B19" s="11"/>
      <c r="C19" s="11">
        <v>8557349.4697999991</v>
      </c>
      <c r="D19" s="11"/>
      <c r="E19" s="11"/>
      <c r="F19" s="11"/>
      <c r="G19" s="11">
        <v>8557349.4697999991</v>
      </c>
      <c r="H19" s="11"/>
      <c r="I19" s="11"/>
      <c r="J19" s="11"/>
      <c r="K19" s="11"/>
      <c r="L19" s="11"/>
      <c r="M19" s="11"/>
      <c r="N19" s="11">
        <v>8557349.4697999991</v>
      </c>
    </row>
    <row r="20" spans="1:14" x14ac:dyDescent="0.3">
      <c r="A20" s="10" t="s">
        <v>24</v>
      </c>
      <c r="B20" s="11"/>
      <c r="C20" s="11">
        <v>12535353.76</v>
      </c>
      <c r="D20" s="11"/>
      <c r="E20" s="11"/>
      <c r="F20" s="11"/>
      <c r="G20" s="11">
        <v>12535353.76</v>
      </c>
      <c r="H20" s="11"/>
      <c r="I20" s="11">
        <v>9687026.8599999994</v>
      </c>
      <c r="J20" s="11"/>
      <c r="K20" s="11"/>
      <c r="L20" s="11"/>
      <c r="M20" s="11">
        <v>9687026.8599999994</v>
      </c>
      <c r="N20" s="11">
        <v>22222380.619999997</v>
      </c>
    </row>
    <row r="21" spans="1:14" x14ac:dyDescent="0.3">
      <c r="A21" s="10" t="s">
        <v>17</v>
      </c>
      <c r="B21" s="11"/>
      <c r="C21" s="11">
        <v>1743800</v>
      </c>
      <c r="D21" s="11"/>
      <c r="E21" s="11"/>
      <c r="F21" s="11"/>
      <c r="G21" s="11">
        <v>1743800</v>
      </c>
      <c r="H21" s="11"/>
      <c r="I21" s="11">
        <v>745260</v>
      </c>
      <c r="J21" s="11"/>
      <c r="K21" s="11">
        <v>2000000</v>
      </c>
      <c r="L21" s="11"/>
      <c r="M21" s="11">
        <v>2745260</v>
      </c>
      <c r="N21" s="11">
        <v>4489060</v>
      </c>
    </row>
    <row r="22" spans="1:14" x14ac:dyDescent="0.3">
      <c r="A22" s="10" t="s">
        <v>18</v>
      </c>
      <c r="B22" s="11"/>
      <c r="C22" s="11">
        <v>2199899.48</v>
      </c>
      <c r="D22" s="11"/>
      <c r="E22" s="11"/>
      <c r="F22" s="11"/>
      <c r="G22" s="11">
        <v>2199899.48</v>
      </c>
      <c r="H22" s="11"/>
      <c r="I22" s="11"/>
      <c r="J22" s="11"/>
      <c r="K22" s="11"/>
      <c r="L22" s="11"/>
      <c r="M22" s="11"/>
      <c r="N22" s="11">
        <v>2199899.48</v>
      </c>
    </row>
    <row r="23" spans="1:14" x14ac:dyDescent="0.3">
      <c r="A23" s="10" t="s">
        <v>1</v>
      </c>
      <c r="B23" s="11"/>
      <c r="C23" s="11">
        <v>5347927.3999999994</v>
      </c>
      <c r="D23" s="11"/>
      <c r="E23" s="11"/>
      <c r="F23" s="11"/>
      <c r="G23" s="11">
        <v>5347927.3999999994</v>
      </c>
      <c r="H23" s="11"/>
      <c r="I23" s="11"/>
      <c r="J23" s="11"/>
      <c r="K23" s="11"/>
      <c r="L23" s="11"/>
      <c r="M23" s="11"/>
      <c r="N23" s="11">
        <v>5347927.3999999994</v>
      </c>
    </row>
    <row r="24" spans="1:14" x14ac:dyDescent="0.3">
      <c r="A24" s="10" t="s">
        <v>6</v>
      </c>
      <c r="B24" s="11"/>
      <c r="C24" s="11">
        <v>5216485</v>
      </c>
      <c r="D24" s="11"/>
      <c r="E24" s="11">
        <v>96000</v>
      </c>
      <c r="F24" s="11"/>
      <c r="G24" s="11">
        <v>5312485</v>
      </c>
      <c r="H24" s="11"/>
      <c r="I24" s="11">
        <v>2948758.5555555555</v>
      </c>
      <c r="J24" s="11">
        <v>337703.04</v>
      </c>
      <c r="K24" s="11"/>
      <c r="L24" s="11"/>
      <c r="M24" s="11">
        <v>3286461.5955555555</v>
      </c>
      <c r="N24" s="11">
        <v>8598946.5955555551</v>
      </c>
    </row>
    <row r="25" spans="1:14" x14ac:dyDescent="0.3">
      <c r="A25" s="10" t="s">
        <v>0</v>
      </c>
      <c r="B25" s="11"/>
      <c r="C25" s="11">
        <v>3020449.9998900001</v>
      </c>
      <c r="D25" s="11"/>
      <c r="E25" s="11"/>
      <c r="F25" s="11"/>
      <c r="G25" s="11">
        <v>3020449.9998900001</v>
      </c>
      <c r="H25" s="11"/>
      <c r="I25" s="11">
        <v>196500</v>
      </c>
      <c r="J25" s="11"/>
      <c r="K25" s="11"/>
      <c r="L25" s="11"/>
      <c r="M25" s="11">
        <v>196500</v>
      </c>
      <c r="N25" s="11">
        <v>3216949.9998900001</v>
      </c>
    </row>
    <row r="26" spans="1:14" x14ac:dyDescent="0.3">
      <c r="A26" s="10" t="s">
        <v>169</v>
      </c>
      <c r="B26" s="11"/>
      <c r="C26" s="11">
        <v>187500</v>
      </c>
      <c r="D26" s="11"/>
      <c r="E26" s="11"/>
      <c r="F26" s="11"/>
      <c r="G26" s="11">
        <v>187500</v>
      </c>
      <c r="H26" s="11"/>
      <c r="I26" s="11"/>
      <c r="J26" s="11"/>
      <c r="K26" s="11"/>
      <c r="L26" s="11"/>
      <c r="M26" s="11"/>
      <c r="N26" s="11">
        <v>187500</v>
      </c>
    </row>
    <row r="27" spans="1:14" x14ac:dyDescent="0.3">
      <c r="A27" s="10" t="s">
        <v>189</v>
      </c>
      <c r="B27" s="11">
        <v>594000</v>
      </c>
      <c r="C27" s="11"/>
      <c r="D27" s="11">
        <v>2012000.0008</v>
      </c>
      <c r="E27" s="11"/>
      <c r="F27" s="11"/>
      <c r="G27" s="11">
        <v>2606000.0008</v>
      </c>
      <c r="H27" s="11">
        <v>4999050</v>
      </c>
      <c r="I27" s="11"/>
      <c r="J27" s="11"/>
      <c r="K27" s="11"/>
      <c r="L27" s="11"/>
      <c r="M27" s="11">
        <v>4999050</v>
      </c>
      <c r="N27" s="11">
        <v>7605050.0008000005</v>
      </c>
    </row>
    <row r="28" spans="1:14" x14ac:dyDescent="0.3">
      <c r="A28" s="10" t="s">
        <v>262</v>
      </c>
      <c r="B28" s="11"/>
      <c r="C28" s="11"/>
      <c r="D28" s="11"/>
      <c r="E28" s="11"/>
      <c r="F28" s="11">
        <v>433309.74000000005</v>
      </c>
      <c r="G28" s="11">
        <v>433309.74000000005</v>
      </c>
      <c r="H28" s="11"/>
      <c r="I28" s="11"/>
      <c r="J28" s="11"/>
      <c r="K28" s="11"/>
      <c r="L28" s="11">
        <v>1529978.9</v>
      </c>
      <c r="M28" s="11">
        <v>1529978.9</v>
      </c>
      <c r="N28" s="11">
        <v>1963288.64</v>
      </c>
    </row>
    <row r="29" spans="1:14" x14ac:dyDescent="0.3">
      <c r="A29" s="10" t="s">
        <v>130</v>
      </c>
      <c r="B29" s="11">
        <v>594000</v>
      </c>
      <c r="C29" s="11">
        <v>86577402.041190013</v>
      </c>
      <c r="D29" s="11">
        <v>2012000.0008</v>
      </c>
      <c r="E29" s="11">
        <v>96000</v>
      </c>
      <c r="F29" s="11">
        <v>433309.74000000005</v>
      </c>
      <c r="G29" s="11">
        <v>89712711.781990007</v>
      </c>
      <c r="H29" s="11">
        <v>4999050</v>
      </c>
      <c r="I29" s="11">
        <v>13644678.155555556</v>
      </c>
      <c r="J29" s="11">
        <v>24010028.960000001</v>
      </c>
      <c r="K29" s="11">
        <v>2000000</v>
      </c>
      <c r="L29" s="11">
        <v>1529978.9</v>
      </c>
      <c r="M29" s="11">
        <v>46183736.015555553</v>
      </c>
      <c r="N29" s="11">
        <v>135896447.79754558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B3"/>
  <sheetViews>
    <sheetView workbookViewId="0"/>
  </sheetViews>
  <sheetFormatPr defaultRowHeight="14.4" x14ac:dyDescent="0.3"/>
  <cols>
    <col min="1" max="1" width="19.5546875" bestFit="1" customWidth="1"/>
  </cols>
  <sheetData>
    <row r="1" spans="1:2" x14ac:dyDescent="0.3">
      <c r="A1" t="s">
        <v>122</v>
      </c>
      <c r="B1" t="s">
        <v>168</v>
      </c>
    </row>
    <row r="2" spans="1:2" x14ac:dyDescent="0.3">
      <c r="A2" t="s">
        <v>123</v>
      </c>
    </row>
    <row r="3" spans="1:2" x14ac:dyDescent="0.3">
      <c r="A3" t="s">
        <v>126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LOA 2026</vt:lpstr>
      <vt:lpstr>Planilha2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SCHMIDT JUNIOR</dc:creator>
  <cp:lastModifiedBy>Rômulo Torres Costa</cp:lastModifiedBy>
  <cp:lastPrinted>2026-10-22T01:10:11Z</cp:lastPrinted>
  <dcterms:created xsi:type="dcterms:W3CDTF">2015-06-05T18:19:34Z</dcterms:created>
  <dcterms:modified xsi:type="dcterms:W3CDTF">2026-10-22T01:11:16Z</dcterms:modified>
</cp:coreProperties>
</file>